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Dochody" sheetId="1" r:id="rId1"/>
    <sheet name="Wydatki" sheetId="2" r:id="rId2"/>
    <sheet name="Dochody wg §§" sheetId="3" r:id="rId3"/>
    <sheet name="Wydatki wg §§" sheetId="4" r:id="rId4"/>
  </sheets>
  <definedNames>
    <definedName name="_xlnm._FilterDatabase" localSheetId="0" hidden="1">'Dochody'!$D$1:$D$181</definedName>
    <definedName name="_xlnm._FilterDatabase" localSheetId="1" hidden="1">'Wydatki'!$D$1:$D$595</definedName>
    <definedName name="_xlnm._FilterDatabase" localSheetId="3" hidden="1">'Wydatki wg §§'!$B$1:$B$136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2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1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4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3.xml><?xml version="1.0" encoding="utf-8"?>
<comments xmlns="http://schemas.openxmlformats.org/spreadsheetml/2006/main">
  <authors>
    <author>Wiktor Śniegowski</author>
  </authors>
  <commentList>
    <comment ref="A39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<sst xmlns="http://schemas.openxmlformats.org/spreadsheetml/2006/main" count="1719" uniqueCount="572">
  <si>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</si>
  <si>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</si>
  <si>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</si>
  <si>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</si>
  <si>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</si>
  <si>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</si>
  <si>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</si>
  <si>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</si>
  <si>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</si>
  <si>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</si>
  <si>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</si>
  <si>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</si>
  <si>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</si>
  <si>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</si>
  <si>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</si>
  <si>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</si>
  <si>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</si>
  <si>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</si>
  <si>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</si>
  <si>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</si>
  <si>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</si>
  <si>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</si>
  <si>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</si>
  <si>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</si>
  <si>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</si>
  <si>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</si>
  <si>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</si>
  <si>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</si>
  <si>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</si>
  <si>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</si>
  <si>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</si>
  <si>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</si>
  <si>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</si>
  <si>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</si>
  <si>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</si>
  <si>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</si>
  <si>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</si>
  <si>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</si>
  <si>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</si>
  <si>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</si>
  <si>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</si>
  <si>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</si>
  <si>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</si>
  <si>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</si>
  <si>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</si>
  <si>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</si>
  <si>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</si>
  <si>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</si>
  <si>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</si>
  <si>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</si>
  <si>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</si>
  <si>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</si>
  <si>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</si>
  <si>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</si>
  <si>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</si>
  <si>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</si>
  <si>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</si>
  <si>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</si>
  <si>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</si>
  <si>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</si>
  <si>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</si>
  <si>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</si>
  <si>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</si>
  <si>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</si>
  <si>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</si>
  <si>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</si>
  <si>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</si>
  <si>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</si>
  <si>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</si>
  <si>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</si>
  <si>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</si>
  <si>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</si>
  <si>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</si>
  <si>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</si>
  <si>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</si>
  <si>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</si>
  <si>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</si>
  <si>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</si>
  <si>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</si>
  <si>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</si>
  <si>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</si>
  <si>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</si>
  <si>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</si>
  <si>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</si>
  <si>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</si>
  <si>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</si>
  <si>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</si>
  <si>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</si>
  <si>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</si>
  <si>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</si>
  <si>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</si>
  <si>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</si>
  <si>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</si>
  <si>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</si>
  <si>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</si>
  <si>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</si>
  <si>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</si>
  <si>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</si>
  <si>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</si>
  <si>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</si>
  <si>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</si>
  <si>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</si>
  <si>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</si>
  <si>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</si>
  <si>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</si>
  <si>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</si>
  <si>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</si>
  <si>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</si>
  <si>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</si>
  <si>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</si>
  <si>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</si>
  <si>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</si>
  <si>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</si>
  <si>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</si>
  <si>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</si>
  <si>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</si>
  <si>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</si>
  <si>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</si>
  <si>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</si>
  <si>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</si>
  <si>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</si>
  <si>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</si>
  <si>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</si>
  <si>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</si>
  <si>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</si>
  <si>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</si>
  <si>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</si>
  <si>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</si>
  <si>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</si>
  <si>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</si>
  <si>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</si>
  <si>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</si>
  <si>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</si>
  <si>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</si>
  <si>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</si>
  <si>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</si>
  <si>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</si>
  <si>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</si>
  <si>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</si>
  <si>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756</t>
  </si>
  <si>
    <t>Pobór podatków, opłat i niepodatkowych należności budżetowych</t>
  </si>
  <si>
    <t>75647</t>
  </si>
  <si>
    <t>4220</t>
  </si>
  <si>
    <t>80114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</si>
  <si>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</si>
  <si>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</si>
  <si>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</si>
  <si>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</si>
  <si>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</si>
  <si>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</si>
  <si>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</si>
  <si>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</si>
  <si>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</si>
  <si>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</si>
  <si>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</si>
  <si>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</si>
  <si>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</si>
  <si>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</si>
  <si>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</si>
  <si>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</si>
  <si>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</si>
  <si>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</si>
  <si>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</si>
  <si>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</si>
  <si>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</si>
  <si>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</si>
  <si>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</si>
  <si>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</si>
  <si>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</si>
  <si>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</si>
  <si>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</si>
  <si>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</si>
  <si>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</si>
  <si>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</si>
  <si>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</si>
  <si>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Rozliczenia z bankami związane z obsługą długu publicznego</t>
  </si>
  <si>
    <t>8070</t>
  </si>
  <si>
    <t>4230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</si>
  <si>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</si>
  <si>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</si>
  <si>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</si>
  <si>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</si>
  <si>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</si>
  <si>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</si>
  <si>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</si>
  <si>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</si>
  <si>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</si>
  <si>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</si>
  <si>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</si>
  <si>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</si>
  <si>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</si>
  <si>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</si>
  <si>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</si>
  <si>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</si>
  <si>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</si>
  <si>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</si>
  <si>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</si>
  <si>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</si>
  <si>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Zespoły obsługi ekonomiczno-administracyjnej szkół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</si>
  <si>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</si>
  <si>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</si>
  <si>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</si>
  <si>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</si>
  <si>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</si>
  <si>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</si>
  <si>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</si>
  <si>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</si>
  <si>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</si>
  <si>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Jednostki specjalistycznego poradnictwa, mieszkania chronione, ośrodki interwencji kryzysowej</t>
  </si>
  <si>
    <t>4700</t>
  </si>
  <si>
    <t>4360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</si>
  <si>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</si>
  <si>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</si>
  <si>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</si>
  <si>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</si>
  <si>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</si>
  <si>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</si>
  <si>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</si>
  <si>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</si>
  <si>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</si>
  <si>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</si>
  <si>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</si>
  <si>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</si>
  <si>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</si>
  <si>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</si>
  <si>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</si>
  <si>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</si>
  <si>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</si>
  <si>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</si>
  <si>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</si>
  <si>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</si>
  <si>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</si>
  <si>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</si>
  <si>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</si>
  <si>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</si>
  <si>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</si>
  <si>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</si>
  <si>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</si>
  <si>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</si>
  <si>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</si>
  <si>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</si>
  <si>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</si>
  <si>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</si>
  <si>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</si>
  <si>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</si>
  <si>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</si>
  <si>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</si>
  <si>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</si>
  <si>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</si>
  <si>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</si>
  <si>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</si>
  <si>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</si>
  <si>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</si>
  <si>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0560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</si>
  <si>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</si>
  <si>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</si>
  <si>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</si>
  <si>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</si>
  <si>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</si>
  <si>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</si>
  <si>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Izby wytrzeźwień</t>
  </si>
  <si>
    <t>85158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</si>
  <si>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</si>
  <si>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</si>
  <si>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</si>
  <si>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</si>
  <si>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</si>
  <si>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</si>
  <si>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</si>
  <si>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</si>
  <si>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</si>
  <si>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</si>
  <si>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</si>
  <si>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90003</t>
  </si>
  <si>
    <t>90015</t>
  </si>
  <si>
    <t>2910</t>
  </si>
  <si>
    <t>4560</t>
  </si>
  <si>
    <t>3119</t>
  </si>
  <si>
    <t>4019</t>
  </si>
  <si>
    <t>4229</t>
  </si>
  <si>
    <t>Świadczenia rodzinne, fundusz alimentacyjny oraz składki na ubezpieczenie emerytalne i rentowe z ubezpieczenia społecznego</t>
  </si>
  <si>
    <t>z tego</t>
  </si>
  <si>
    <t>dochody bieżące</t>
  </si>
  <si>
    <t>dochody majątkowe</t>
  </si>
  <si>
    <t>Oddziały przedszkolne przy szkołach podstawowych</t>
  </si>
  <si>
    <t>Zasiłki stałe</t>
  </si>
  <si>
    <t>85216</t>
  </si>
  <si>
    <t>75495</t>
  </si>
  <si>
    <t>Wydatki na zakupy inwstycyjne jednostek budżetowych</t>
  </si>
  <si>
    <t>4227</t>
  </si>
  <si>
    <t>4307</t>
  </si>
  <si>
    <t>4417</t>
  </si>
  <si>
    <t>Podróże służbowe zagraniczne</t>
  </si>
  <si>
    <t>2330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</si>
  <si>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</si>
  <si>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</si>
  <si>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</si>
  <si>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</si>
  <si>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</si>
  <si>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</si>
  <si>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</si>
  <si>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</si>
  <si>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</si>
  <si>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</si>
  <si>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</si>
  <si>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</si>
  <si>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</si>
  <si>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</si>
  <si>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</si>
  <si>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</si>
  <si>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</si>
  <si>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na zakupy inwestycyjne jednostek  budżetowych</t>
  </si>
  <si>
    <t>Wydatki osobowe nie zaliczane do wynagrodzeń</t>
  </si>
  <si>
    <t>Wybory Prezydenta Rzeczypospolitej Polskiej</t>
  </si>
  <si>
    <t>2917</t>
  </si>
  <si>
    <t>2919</t>
  </si>
  <si>
    <t>4017</t>
  </si>
  <si>
    <t>4117</t>
  </si>
  <si>
    <t>4127</t>
  </si>
  <si>
    <t>4177</t>
  </si>
  <si>
    <t>4217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</si>
  <si>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</si>
  <si>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</si>
  <si>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</si>
  <si>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</si>
  <si>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</si>
  <si>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</si>
  <si>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</si>
  <si>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</si>
  <si>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</si>
  <si>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</si>
  <si>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</si>
  <si>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</si>
  <si>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</si>
  <si>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</si>
  <si>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</si>
  <si>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</si>
  <si>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</si>
  <si>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</si>
  <si>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Wydatki na zakupy  inwestycyjne jedn.budżetowych</t>
  </si>
  <si>
    <t>Udział % w wydatkach bieżących</t>
  </si>
  <si>
    <t>Udział % w wydatkach majątkowych</t>
  </si>
  <si>
    <t>Wpływy z opłat za zarząd, użytkowanie i użytkowanie wieczyste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</si>
  <si>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</si>
  <si>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</si>
  <si>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</si>
  <si>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</si>
  <si>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</si>
  <si>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</si>
  <si>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</si>
  <si>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</si>
  <si>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</si>
  <si>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</si>
  <si>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Zaległości z tytułu podatków i opłat zniesionych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</si>
  <si>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</si>
  <si>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</si>
  <si>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</si>
  <si>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</si>
  <si>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</si>
  <si>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</si>
  <si>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</si>
  <si>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</si>
  <si>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Jednostki specjalistycznego poradnictwa, mieszkania chronione i ośrodki interwencji kryzysowej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</si>
  <si>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</si>
  <si>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</si>
  <si>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</si>
  <si>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</si>
  <si>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</si>
  <si>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</si>
  <si>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</si>
  <si>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</si>
  <si>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Opłaty z tytułu zakup usług telekomunikacyjnych świadczonych w ruchomej publicznej sieci telefonicznej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</si>
  <si>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</si>
  <si>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</si>
  <si>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</si>
  <si>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</si>
  <si>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</si>
  <si>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</si>
  <si>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Dochody od osób prawnych, osób fizycznych i innych jednostek organizacyjnych nie posiadających osobowości prawnej oraz wydatki związane z ich poborem</t>
  </si>
  <si>
    <t>Obsługa papierów wartościowych, kredytów i pożyczek jednostek samorządu terytorialnego</t>
  </si>
  <si>
    <t>Odsetki i dyskonto od skrbowych papierów wartościowych, kredytów i pożyczek oraz innych instrumentów finansowych, związanych z obsługą długu krajowego</t>
  </si>
  <si>
    <t>Rozliczenia z tyułu poręczeń i gwarancji udzielonych przez Skarb Państwa lub jednostkę samorządu terytorialnego</t>
  </si>
  <si>
    <t>Zakup leków, materiałów medycznych i produktów biobójczych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</si>
  <si>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</si>
  <si>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</si>
  <si>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</si>
  <si>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</si>
  <si>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</si>
  <si>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</si>
  <si>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Opłaty z tytułu zkupu usług telekomunikacyjnych świadczonych w stacjonarnej publicznej sieci telefonicznej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</si>
  <si>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</si>
  <si>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</si>
  <si>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</si>
  <si>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</si>
  <si>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</si>
  <si>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</si>
  <si>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</si>
  <si>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Opłata z tytułu zakupu usług telekomunikacyjnych świadczonych w stacjonarnej publicznej sieci telefonicznej </t>
  </si>
  <si>
    <t xml:space="preserve">Zadania w zakresie kultury fizycznej </t>
  </si>
  <si>
    <t>Wpływy ze sprzedaży składników majątkowych</t>
  </si>
  <si>
    <t>0870</t>
  </si>
  <si>
    <t>Spis powszechny i inne</t>
  </si>
  <si>
    <t>75056</t>
  </si>
  <si>
    <t>0921</t>
  </si>
  <si>
    <t>Nagrody o charakterze szczególnym niezaliczone do wynagrodzenia</t>
  </si>
  <si>
    <t>3040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</si>
  <si>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</si>
  <si>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</si>
  <si>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</si>
  <si>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</si>
  <si>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</si>
  <si>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</si>
  <si>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</si>
  <si>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</si>
  <si>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</si>
  <si>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Plan wg uchwały         Nr III/7/2010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</si>
  <si>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</si>
  <si>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</si>
  <si>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</si>
  <si>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przekazane do samorządu województwa na zadania bieżące realizowane na podstawie porozumień (umów) między JST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</si>
  <si>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</si>
  <si>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</si>
  <si>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</si>
  <si>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</si>
  <si>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</si>
  <si>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międzyJST </t>
  </si>
  <si>
    <t xml:space="preserve">Dotacje celowe otrzymane z gminy na zadania bieżące realizowane na podstawie porozumień (umów) między JST </t>
  </si>
  <si>
    <t>Zobowiązania wymagalne wg stanu na dzień 31.12.11r.</t>
  </si>
  <si>
    <t>Wybory do Sejmu i Senatu</t>
  </si>
  <si>
    <t>75108</t>
  </si>
  <si>
    <t>4221</t>
  </si>
  <si>
    <t>4241</t>
  </si>
  <si>
    <t>4411</t>
  </si>
  <si>
    <t>4211</t>
  </si>
  <si>
    <t>Promocja jednostek samorządu terytorialnego</t>
  </si>
  <si>
    <t>Wybory do Sejmu i Senatu RP</t>
  </si>
  <si>
    <t>Wpływy w różnych dochodów</t>
  </si>
  <si>
    <t>Kwota należności wymagalnych na koniec           II półrocza 2011 roku</t>
  </si>
  <si>
    <t>Wykonanie w 2010 roku</t>
  </si>
  <si>
    <t xml:space="preserve"> % wykona-nia</t>
  </si>
  <si>
    <t xml:space="preserve">Udział w wydatkach ogółem </t>
  </si>
  <si>
    <t>Wykonanie   w 2007 roku</t>
  </si>
  <si>
    <t>Wykonanie w 2008 roku</t>
  </si>
  <si>
    <t>Wykonanie w 2009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</si>
  <si>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</si>
  <si>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</si>
  <si>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</si>
  <si>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</si>
  <si>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</si>
  <si>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</si>
  <si>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</si>
  <si>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</si>
  <si>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</si>
  <si>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</si>
  <si>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Dotacje celowe przekazane dla powiatu na zadania bieżące realizowane na podstawie porozumień (umów) między JST</t>
  </si>
  <si>
    <t>Dotacje celowe przekazane do samorządu województwa na zadania bieżące realizowane na podstawie porozumień między JST</t>
  </si>
  <si>
    <t>Dotacja celowa na pomoc finansową udzielaną między jst na dofinansowanie własnych zadań bieżących</t>
  </si>
  <si>
    <t xml:space="preserve">Wpłaty gmin i powiatów na rzecz innych jst oraz związków gmin lub związków powiatów na dofinansowanie zadań bieżących </t>
  </si>
  <si>
    <t>Nagrody o charakterze szczególnym nie zaliczane do wynagrodzeń</t>
  </si>
  <si>
    <t>Składki na ubezpieczenie zdrowotne</t>
  </si>
  <si>
    <t xml:space="preserve">Zakup materiałów i wyposażenia </t>
  </si>
  <si>
    <t>Zakup leków i materiałów medycznych</t>
  </si>
  <si>
    <t>Zakup usług przez jst od innych jst</t>
  </si>
  <si>
    <t>Odpis na ZFŚS</t>
  </si>
  <si>
    <t>Pozostałe podatki na rzecz budżetów jst</t>
  </si>
  <si>
    <t>Opłaty na rzecz budżetów JST</t>
  </si>
  <si>
    <t>Odsetki od dotacji oraz płatności: wykorzystanych niezgodnie z przeznaczeniem lub wykorzystanych z naruszeniem procedur, o których mowa w art. 184 ustawy, pobranych nienależnie lub w nadmiernej wysokości</t>
  </si>
  <si>
    <t>Odsetki od nieterminowych wpłat z tytułu pozostałych podatków i opłat</t>
  </si>
  <si>
    <t>Zakup materiałów papierniczych do sprzętu drukarskiego i urządzeń kserograficznych</t>
  </si>
  <si>
    <t>Zakup akcesoriów komputerowych w tym programów i licencji</t>
  </si>
  <si>
    <t>Niewłaściwy wydatek</t>
  </si>
  <si>
    <t>Dotacje celowe z budżetu na finansowanie lub dofinansowanie kosztów realizacji inwestycji i zakupów inwestycyjnych jednostek nie zaliczanych do sektora finansów publicznych</t>
  </si>
  <si>
    <t xml:space="preserve">Rozliczenia z bankami związane z obsługą długu publicznego </t>
  </si>
  <si>
    <t xml:space="preserve">Wypłaty z tytułu gwarancji i poręczeń </t>
  </si>
  <si>
    <t>Odsetki i dyskonto od skarbowych papierów wartościowych, kredytów i pożyczek oraz innych instrumentów finansowych, związanych z obsługą długu publicznego</t>
  </si>
  <si>
    <t xml:space="preserve">O G Ó Ł E M </t>
  </si>
  <si>
    <t xml:space="preserve"> Wykonanie w 2010 roku</t>
  </si>
  <si>
    <t xml:space="preserve"> %      wykona-   nia</t>
  </si>
  <si>
    <t xml:space="preserve">Udział w dochodach ogółem </t>
  </si>
  <si>
    <t xml:space="preserve"> Wykonanie w 2007 roku</t>
  </si>
  <si>
    <t xml:space="preserve"> Wykonanie w 2008 roku</t>
  </si>
  <si>
    <t xml:space="preserve"> Wykonanie w 2009 roku</t>
  </si>
  <si>
    <t>Udziały gmin w podatku dochodowym od osób fizycznych</t>
  </si>
  <si>
    <t>OO10</t>
  </si>
  <si>
    <t>Udziały gmin w podatku doch.od osób prawnych</t>
  </si>
  <si>
    <t>OO20</t>
  </si>
  <si>
    <t>O310</t>
  </si>
  <si>
    <t>O320</t>
  </si>
  <si>
    <t>O330</t>
  </si>
  <si>
    <t>O340</t>
  </si>
  <si>
    <t>O350</t>
  </si>
  <si>
    <t>O360</t>
  </si>
  <si>
    <t>O370</t>
  </si>
  <si>
    <t>O400</t>
  </si>
  <si>
    <t>O410</t>
  </si>
  <si>
    <t>O430</t>
  </si>
  <si>
    <t>Wpływy z opłat za zarząd, użytkowanie i użytkowanie wieczyste nieruchomości</t>
  </si>
  <si>
    <t>O470</t>
  </si>
  <si>
    <t>Wpływy z opłat za zezwolenia na sprzedaż napojów alkoholowych</t>
  </si>
  <si>
    <t>O480</t>
  </si>
  <si>
    <t>Wpływy z innych lokalnych opłat pobieranych przez j.s.t.na podstawie odrębnych ustaw</t>
  </si>
  <si>
    <t>O490</t>
  </si>
  <si>
    <t>O500</t>
  </si>
  <si>
    <t>Zaległości z podatków i opłat zniesionych</t>
  </si>
  <si>
    <t>O560</t>
  </si>
  <si>
    <t>Grzywny, mandaty i kary pieniężne od osób fizycznych</t>
  </si>
  <si>
    <t>O570</t>
  </si>
  <si>
    <t>Grzywny, mandaty i kary pieniężne od osób prawnych i innych jedn.organ.</t>
  </si>
  <si>
    <t>O580</t>
  </si>
  <si>
    <t>O590</t>
  </si>
  <si>
    <t>O690</t>
  </si>
  <si>
    <t>Dochody z najmu i dzierżawy składników majątkowych</t>
  </si>
  <si>
    <t>O750</t>
  </si>
  <si>
    <t>Wpływy z tytułu przekształcenia prawa użytkowania wieczystego przysługu- jącego osob.fiz.w prawo własności</t>
  </si>
  <si>
    <t>O760</t>
  </si>
  <si>
    <t>O770</t>
  </si>
  <si>
    <t>O830</t>
  </si>
  <si>
    <t>O870</t>
  </si>
  <si>
    <t>Odsetki od nieterminowych wpłat  z tytułu podatków i opłat</t>
  </si>
  <si>
    <t>O910</t>
  </si>
  <si>
    <t>O920</t>
  </si>
  <si>
    <t>O921</t>
  </si>
  <si>
    <t>Otrzymane spadki, zapisy i darowizny w postaci pieniężnej</t>
  </si>
  <si>
    <t>O960</t>
  </si>
  <si>
    <t xml:space="preserve">Wpływy z różnych dochodów </t>
  </si>
  <si>
    <t>O970</t>
  </si>
  <si>
    <t xml:space="preserve">Dotacje celowe w ramach programów finansowanych z udziałem środków europejskich oraz środków o których mowa w art.5 ust.1 pkt 3 oraz ust.3 pkt 5 i 6 ustawy lub płatności w ramach budżetu środków europejskich </t>
  </si>
  <si>
    <t>Dotacje rozwojowe oraz środki na finansowanie Wspólnej Polityki Rolnej (finansowanie)</t>
  </si>
  <si>
    <t>Dotacje celowe w ramach programów finansowanych z udziałem środków europejskich oraz środków o których mowa w art.5 ust.1 pkt 3 oraz ust.3 pkt 5 i 6 ustawy lub płatności w ramach budżetu środków europejskich (współfinansow.)</t>
  </si>
  <si>
    <t>Dotacje celowe otrzymane z gminy na zadania bieżące realizowane na podstawie porozumień między jst</t>
  </si>
  <si>
    <t>Dotacje celowe otrzymane z powiatu na zadania bieżące realizowane na podst. zawartych porozumień między jst</t>
  </si>
  <si>
    <t>Dochody jst związane z realizacją zadań z zakresu administracji rządowej oraz innych zadań zleconych ustawami</t>
  </si>
  <si>
    <t>Wpływy do budżetu pozostałości środków finansowych gromadzonych na wydzielonym rachunku jednostki budżetowej</t>
  </si>
  <si>
    <t>Dotacje otrzymane od pozostałych jednostek zaliczanych do sektora fin. publ.na realizację zadań bieżących jedn. zaliczanych do sektora fin.publ.</t>
  </si>
  <si>
    <t>Środki na dofinansowanie własnych zadań bieżących gmin pozyskane z innych źródeł (granty)</t>
  </si>
  <si>
    <t>Środki na uzupełnienie dochodów gmin</t>
  </si>
  <si>
    <t>w tym</t>
  </si>
  <si>
    <t>część oświatowa subwencji ogólnej</t>
  </si>
  <si>
    <t>część wyrównawcza subwencji ogólnej</t>
  </si>
  <si>
    <t>część równoważąca subwencji ogólnej</t>
  </si>
  <si>
    <t>Dotacje celowe w ramach programów finansowanych z udziałem środków europejskich oraz środków o których mowa w art.5 ust.1 pkt 3 oraz ust.3 pkt 5 i 6 ustawy lub płatności w ramach budżetu środków europejskich (finansowanie)</t>
  </si>
  <si>
    <t>Dotacje celowe otrzymane z budżetu państwa na realizację inwestycji i zakupów inwestycyjnych własnych gmin</t>
  </si>
  <si>
    <t xml:space="preserve">Plan 2011r. po zmianach </t>
  </si>
  <si>
    <t xml:space="preserve"> Wykonanie w 2011 roku</t>
  </si>
  <si>
    <t>Dynamika dochodów 2011/2010 r</t>
  </si>
  <si>
    <t>Podatek od działalności gospodar- czej osób fiz. opłacany w formie karty podatkowej</t>
  </si>
  <si>
    <t>Wpływy z tytułu pomocy finansowej udzielanej między jst na dofinanso- wanie własnych zadań inwestycyj- nych i zakupów inwestycyjnych</t>
  </si>
  <si>
    <t>Dynamika wydatków 2011/2010 rok</t>
  </si>
  <si>
    <t>Dotacje celowa przekazane gminie na zadania bieżące realizowane na podsta-  wie porozumień (umów) między JST</t>
  </si>
  <si>
    <t>Dotacje celowe z budżetu na finansowanie lub dofinansowanie prac remontowych i konserwatorskich obiektów zabytkowych przekazane jednostkom niezaliczonym do sektora finansów publicznych</t>
  </si>
  <si>
    <t>Zwrot dotacji oraz płatności, w tym wykorzystanych niezgodnie z przeznacze- niem lub wykorzystanych z naruszeniem procedur, o których mowa w art. 184 ustawy, lub pobranych nienależnie lub w nadmiernej wysokości</t>
  </si>
  <si>
    <t>Zwrot dotacji oraz płatności, w tym wyko- rzystanych niezgodnie z przeznaczeniem lub wykorzystanych z naruszeniem procedur, o których mowa w art. 184 ustawy, lub pobranych nienależnie lub w nadmiernej wysokości</t>
  </si>
  <si>
    <t>Zwrot dotacji oraz płatności, w tym wykorzy- stanych niezgodnie z przeznaczeniem lub wykorzystanych z naruszeniem procedur, o których mowa w art. 184 ustawy, lub pobranych nienależnie lub w nadmiernej wysokości</t>
  </si>
  <si>
    <t>Opłata od posiadania psa/podatek</t>
  </si>
  <si>
    <t>Dotacje celowe otrzymane od samorządu województwa na zadania bieżące realizowane na podst. zawartych porozumień</t>
  </si>
  <si>
    <t>Dotacje celowe otrzymane z funduszy celowych na realizację zadań bieżą- cych jedn.sektora finansów publ.</t>
  </si>
  <si>
    <t>Wykonanie w 2011 roku</t>
  </si>
  <si>
    <t>Wpłaty na PFRON</t>
  </si>
  <si>
    <t>11.</t>
  </si>
  <si>
    <t>Opłaty z tytułu zakupu usług telekomu- nikacyjnych świadczonych w ruchomej publicznej sieci telefonicznej</t>
  </si>
  <si>
    <t>Opłaty z tytułu zakupu usług telekomu- nikacyjnych świadczonych w stacjonarnej publicznej sieci telefonicznej</t>
  </si>
  <si>
    <t xml:space="preserve">Wydatki na zakup i objęcie akcji, wnie- sienie wkładów do spółek prawa han- dlowego oraz na uzupełnienie funduszy statutowych banków państwowych i innych istytucji finansowych </t>
  </si>
  <si>
    <t>Dotacje celowe przekazane dla powiatu na inwestycje i zakupy inwestycyjne realizowane na podst.porozumień między jst</t>
  </si>
  <si>
    <t xml:space="preserve">Dochody bieżące uzyskane w ramach programów finansowanych z udziałem środków o których mowa w art. 5 </t>
  </si>
  <si>
    <t xml:space="preserve">Dochody bieżące </t>
  </si>
  <si>
    <t>Dochody własne</t>
  </si>
  <si>
    <t>Dochody majątkowe</t>
  </si>
  <si>
    <t xml:space="preserve">dochody majątkowe uzyskane w ramach programów finansowanych z udziałem środków o których mowa w art. 5 </t>
  </si>
  <si>
    <t xml:space="preserve">Dotacje z budżetu państwa </t>
  </si>
  <si>
    <t>Dotacje otrzymane na podstawie umów (porozumień)</t>
  </si>
  <si>
    <t>ze sprzedaży mienia komunalnego (nieruchomości i mienie ruchome)</t>
  </si>
  <si>
    <t>Dotacje celowe z budżetu na finansowa-nie lub dofinansowanie kosztów rea lizacji inwestycji i zakupów inwestycyjnych innych jedn.sektora fin. publicznych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</si>
</sst>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1"/>
      <name val="Arial"/>
      <family val="2"/>
    </font>
    <font>
      <b/>
      <i/>
      <sz val="9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3" fontId="4" fillId="0" borderId="10" xfId="52" applyNumberFormat="1" applyFont="1" applyBorder="1" applyAlignment="1">
      <alignment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3" fontId="1" fillId="0" borderId="10" xfId="52" applyNumberFormat="1" applyBorder="1" applyAlignment="1">
      <alignment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3" fontId="1" fillId="0" borderId="10" xfId="53" applyNumberFormat="1" applyBorder="1" applyAlignment="1">
      <alignment vertical="center"/>
      <protection/>
    </xf>
    <xf numFmtId="0" fontId="1" fillId="33" borderId="10" xfId="53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6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49" fontId="8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" fillId="0" borderId="10" xfId="52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/>
      <protection/>
    </xf>
    <xf numFmtId="0" fontId="1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3" fontId="1" fillId="0" borderId="10" xfId="53" applyNumberFormat="1" applyFont="1" applyBorder="1" applyAlignment="1">
      <alignment vertical="center"/>
      <protection/>
    </xf>
    <xf numFmtId="3" fontId="1" fillId="0" borderId="10" xfId="53" applyNumberFormat="1" applyFont="1" applyBorder="1" applyAlignment="1">
      <alignment vertical="center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1" fillId="0" borderId="10" xfId="53" applyNumberForma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13" fillId="0" borderId="0" xfId="0" applyFont="1" applyAlignment="1">
      <alignment/>
    </xf>
    <xf numFmtId="10" fontId="1" fillId="0" borderId="10" xfId="53" applyNumberFormat="1" applyFont="1" applyBorder="1" applyAlignment="1">
      <alignment vertical="center"/>
      <protection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2" fillId="33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4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66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3" fontId="4" fillId="0" borderId="10" xfId="53" applyNumberFormat="1" applyFont="1" applyBorder="1" applyAlignment="1">
      <alignment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67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6" fillId="33" borderId="10" xfId="53" applyFont="1" applyFill="1" applyBorder="1" applyAlignment="1">
      <alignment vertical="center" wrapText="1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10" fontId="16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10" xfId="53" applyNumberFormat="1" applyFont="1" applyBorder="1" applyAlignment="1">
      <alignment horizontal="right" vertical="center"/>
      <protection/>
    </xf>
    <xf numFmtId="4" fontId="12" fillId="33" borderId="10" xfId="5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19" fillId="33" borderId="10" xfId="52" applyFont="1" applyFill="1" applyBorder="1" applyAlignment="1">
      <alignment vertical="center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3" fontId="19" fillId="0" borderId="10" xfId="52" applyNumberFormat="1" applyFont="1" applyBorder="1" applyAlignment="1">
      <alignment horizontal="right" vertical="center"/>
      <protection/>
    </xf>
    <xf numFmtId="3" fontId="19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19" fillId="33" borderId="10" xfId="52" applyFont="1" applyFill="1" applyBorder="1" applyAlignment="1">
      <alignment vertical="center" wrapText="1"/>
      <protection/>
    </xf>
    <xf numFmtId="4" fontId="19" fillId="0" borderId="10" xfId="52" applyNumberFormat="1" applyFont="1" applyBorder="1" applyAlignment="1">
      <alignment horizontal="right" vertical="center"/>
      <protection/>
    </xf>
    <xf numFmtId="4" fontId="19" fillId="0" borderId="10" xfId="52" applyNumberFormat="1" applyFont="1" applyBorder="1">
      <alignment/>
      <protection/>
    </xf>
    <xf numFmtId="0" fontId="19" fillId="33" borderId="10" xfId="52" applyFont="1" applyFill="1" applyBorder="1" applyAlignment="1">
      <alignment vertical="center" wrapText="1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3" fontId="19" fillId="0" borderId="10" xfId="52" applyNumberFormat="1" applyFont="1" applyBorder="1" applyAlignment="1">
      <alignment horizontal="right" vertical="center"/>
      <protection/>
    </xf>
    <xf numFmtId="3" fontId="19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0" fontId="19" fillId="33" borderId="10" xfId="53" applyFont="1" applyFill="1" applyBorder="1" applyAlignment="1">
      <alignment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49" fontId="21" fillId="0" borderId="10" xfId="52" applyNumberFormat="1" applyFont="1" applyBorder="1" applyAlignment="1">
      <alignment horizontal="center" vertical="center"/>
      <protection/>
    </xf>
    <xf numFmtId="3" fontId="19" fillId="33" borderId="10" xfId="0" applyNumberFormat="1" applyFont="1" applyFill="1" applyBorder="1" applyAlignment="1">
      <alignment vertical="center" wrapText="1"/>
    </xf>
    <xf numFmtId="49" fontId="16" fillId="0" borderId="10" xfId="52" applyNumberFormat="1" applyFont="1" applyBorder="1" applyAlignment="1">
      <alignment horizontal="center" vertical="center"/>
      <protection/>
    </xf>
    <xf numFmtId="4" fontId="19" fillId="0" borderId="10" xfId="52" applyNumberFormat="1" applyFont="1" applyBorder="1" applyAlignment="1">
      <alignment horizontal="right" vertical="center"/>
      <protection/>
    </xf>
    <xf numFmtId="4" fontId="19" fillId="0" borderId="10" xfId="52" applyNumberFormat="1" applyFont="1" applyBorder="1">
      <alignment/>
      <protection/>
    </xf>
    <xf numFmtId="0" fontId="19" fillId="33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3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vertical="center"/>
      <protection/>
    </xf>
    <xf numFmtId="10" fontId="19" fillId="0" borderId="10" xfId="52" applyNumberFormat="1" applyFont="1" applyBorder="1" applyAlignment="1">
      <alignment vertical="center"/>
      <protection/>
    </xf>
    <xf numFmtId="10" fontId="19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0" fontId="1" fillId="0" borderId="10" xfId="53" applyNumberFormat="1" applyFont="1" applyBorder="1" applyAlignment="1">
      <alignment vertical="center"/>
      <protection/>
    </xf>
    <xf numFmtId="0" fontId="16" fillId="33" borderId="10" xfId="53" applyFont="1" applyFill="1" applyBorder="1" applyAlignment="1">
      <alignment vertical="center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6" fillId="0" borderId="10" xfId="53" applyNumberFormat="1" applyFont="1" applyBorder="1" applyAlignment="1">
      <alignment horizontal="right" vertical="center"/>
      <protection/>
    </xf>
    <xf numFmtId="3" fontId="16" fillId="0" borderId="10" xfId="53" applyNumberFormat="1" applyFon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4" fontId="16" fillId="0" borderId="10" xfId="53" applyNumberFormat="1" applyFont="1" applyBorder="1" applyAlignment="1">
      <alignment horizontal="right" vertical="center"/>
      <protection/>
    </xf>
    <xf numFmtId="0" fontId="16" fillId="33" borderId="10" xfId="52" applyFont="1" applyFill="1" applyBorder="1" applyAlignment="1">
      <alignment vertical="center" wrapTex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6" fillId="0" borderId="10" xfId="53" applyNumberFormat="1" applyFont="1" applyBorder="1" applyAlignment="1">
      <alignment horizontal="right" vertical="center"/>
      <protection/>
    </xf>
    <xf numFmtId="4" fontId="16" fillId="0" borderId="10" xfId="53" applyNumberFormat="1" applyFont="1" applyBorder="1" applyAlignment="1">
      <alignment horizontal="right" vertical="center"/>
      <protection/>
    </xf>
    <xf numFmtId="0" fontId="17" fillId="0" borderId="0" xfId="0" applyFont="1" applyFill="1" applyAlignment="1">
      <alignment/>
    </xf>
    <xf numFmtId="4" fontId="16" fillId="0" borderId="0" xfId="53" applyNumberFormat="1" applyFont="1" applyBorder="1" applyAlignment="1">
      <alignment vertical="center"/>
      <protection/>
    </xf>
    <xf numFmtId="0" fontId="22" fillId="33" borderId="10" xfId="53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/>
    </xf>
    <xf numFmtId="0" fontId="16" fillId="33" borderId="10" xfId="53" applyFont="1" applyFill="1" applyBorder="1" applyAlignment="1">
      <alignment vertical="center" wrapText="1"/>
      <protection/>
    </xf>
    <xf numFmtId="0" fontId="68" fillId="33" borderId="10" xfId="53" applyFont="1" applyFill="1" applyBorder="1" applyAlignment="1">
      <alignment vertical="center" wrapText="1"/>
      <protection/>
    </xf>
    <xf numFmtId="3" fontId="16" fillId="33" borderId="10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vertical="center"/>
    </xf>
    <xf numFmtId="4" fontId="1" fillId="0" borderId="10" xfId="52" applyNumberFormat="1" applyFont="1" applyBorder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0" fontId="13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1" fillId="0" borderId="10" xfId="52" applyNumberFormat="1" applyFont="1" applyBorder="1" applyAlignment="1">
      <alignment/>
      <protection/>
    </xf>
    <xf numFmtId="4" fontId="25" fillId="0" borderId="10" xfId="52" applyNumberFormat="1" applyFont="1" applyFill="1" applyBorder="1" applyAlignment="1">
      <alignment/>
      <protection/>
    </xf>
    <xf numFmtId="4" fontId="25" fillId="0" borderId="0" xfId="52" applyNumberFormat="1" applyFont="1" applyFill="1" applyBorder="1" applyAlignment="1">
      <alignment vertical="center"/>
      <protection/>
    </xf>
    <xf numFmtId="4" fontId="29" fillId="0" borderId="1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4" fillId="0" borderId="10" xfId="52" applyFont="1" applyBorder="1" applyAlignment="1">
      <alignment horizontal="left" vertical="center" wrapText="1"/>
      <protection/>
    </xf>
    <xf numFmtId="3" fontId="1" fillId="0" borderId="10" xfId="52" applyNumberFormat="1" applyBorder="1" applyAlignment="1">
      <alignment/>
      <protection/>
    </xf>
    <xf numFmtId="3" fontId="1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2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" fontId="28" fillId="34" borderId="10" xfId="0" applyNumberFormat="1" applyFont="1" applyFill="1" applyBorder="1" applyAlignment="1">
      <alignment horizontal="center" wrapText="1"/>
    </xf>
    <xf numFmtId="4" fontId="25" fillId="34" borderId="10" xfId="52" applyNumberFormat="1" applyFont="1" applyFill="1" applyBorder="1" applyAlignment="1">
      <alignment/>
      <protection/>
    </xf>
    <xf numFmtId="4" fontId="29" fillId="34" borderId="10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 horizontal="center"/>
    </xf>
    <xf numFmtId="4" fontId="1" fillId="34" borderId="10" xfId="52" applyNumberFormat="1" applyFill="1" applyBorder="1" applyAlignment="1">
      <alignment/>
      <protection/>
    </xf>
    <xf numFmtId="4" fontId="29" fillId="34" borderId="10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/>
    </xf>
    <xf numFmtId="4" fontId="29" fillId="34" borderId="0" xfId="0" applyNumberFormat="1" applyFont="1" applyFill="1" applyAlignment="1">
      <alignment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9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0" xfId="0" applyFont="1" applyBorder="1" applyAlignment="1">
      <alignment horizontal="center"/>
    </xf>
    <xf numFmtId="10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10" fontId="26" fillId="0" borderId="10" xfId="0" applyNumberFormat="1" applyFont="1" applyBorder="1" applyAlignment="1">
      <alignment horizontal="center" vertical="center" wrapText="1"/>
    </xf>
    <xf numFmtId="4" fontId="1" fillId="0" borderId="10" xfId="52" applyNumberFormat="1" applyFill="1" applyBorder="1" applyAlignment="1">
      <alignment/>
      <protection/>
    </xf>
    <xf numFmtId="3" fontId="0" fillId="0" borderId="10" xfId="0" applyNumberForma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10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10" fontId="24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3" borderId="10" xfId="53" applyFont="1" applyFill="1" applyBorder="1" applyAlignment="1">
      <alignment vertical="center"/>
      <protection/>
    </xf>
    <xf numFmtId="0" fontId="24" fillId="0" borderId="10" xfId="0" applyFont="1" applyBorder="1" applyAlignment="1">
      <alignment/>
    </xf>
    <xf numFmtId="0" fontId="22" fillId="33" borderId="10" xfId="53" applyFont="1" applyFill="1" applyBorder="1" applyAlignment="1">
      <alignment vertical="center" wrapText="1"/>
      <protection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0" fontId="30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10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0" fontId="17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70" fontId="0" fillId="0" borderId="10" xfId="0" applyNumberFormat="1" applyFill="1" applyBorder="1" applyAlignment="1">
      <alignment/>
    </xf>
    <xf numFmtId="170" fontId="29" fillId="34" borderId="10" xfId="0" applyNumberFormat="1" applyFont="1" applyFill="1" applyBorder="1" applyAlignment="1">
      <alignment/>
    </xf>
    <xf numFmtId="0" fontId="23" fillId="0" borderId="10" xfId="0" applyFont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1" fillId="33" borderId="10" xfId="52" applyFill="1" applyBorder="1" applyAlignment="1">
      <alignment horizontal="center" vertical="center"/>
      <protection/>
    </xf>
    <xf numFmtId="0" fontId="1" fillId="33" borderId="10" xfId="52" applyFill="1" applyBorder="1" applyAlignment="1">
      <alignment horizontal="center" vertical="center" wrapText="1"/>
      <protection/>
    </xf>
    <xf numFmtId="3" fontId="11" fillId="33" borderId="10" xfId="52" applyNumberFormat="1" applyFont="1" applyFill="1" applyBorder="1" applyAlignment="1">
      <alignment horizontal="center" vertical="center" wrapText="1"/>
      <protection/>
    </xf>
    <xf numFmtId="3" fontId="11" fillId="33" borderId="10" xfId="52" applyNumberFormat="1" applyFont="1" applyFill="1" applyBorder="1" applyAlignment="1">
      <alignment vertical="center" wrapText="1"/>
      <protection/>
    </xf>
    <xf numFmtId="4" fontId="5" fillId="0" borderId="10" xfId="52" applyNumberFormat="1" applyFont="1" applyBorder="1" applyAlignment="1">
      <alignment horizontal="center" wrapText="1"/>
      <protection/>
    </xf>
    <xf numFmtId="4" fontId="0" fillId="0" borderId="10" xfId="0" applyNumberFormat="1" applyBorder="1" applyAlignment="1">
      <alignment horizont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0" fontId="18" fillId="33" borderId="11" xfId="53" applyNumberFormat="1" applyFont="1" applyFill="1" applyBorder="1" applyAlignment="1">
      <alignment horizontal="center" vertical="top" wrapText="1"/>
      <protection/>
    </xf>
    <xf numFmtId="10" fontId="16" fillId="33" borderId="12" xfId="53" applyNumberFormat="1" applyFont="1" applyFill="1" applyBorder="1" applyAlignment="1">
      <alignment vertical="top" wrapText="1"/>
      <protection/>
    </xf>
    <xf numFmtId="10" fontId="18" fillId="33" borderId="11" xfId="53" applyNumberFormat="1" applyFont="1" applyFill="1" applyBorder="1" applyAlignment="1">
      <alignment horizontal="center" vertical="center" wrapText="1"/>
      <protection/>
    </xf>
    <xf numFmtId="10" fontId="18" fillId="33" borderId="12" xfId="53" applyNumberFormat="1" applyFont="1" applyFill="1" applyBorder="1" applyAlignment="1">
      <alignment vertical="center" wrapText="1"/>
      <protection/>
    </xf>
    <xf numFmtId="4" fontId="15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vertical="center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3" fontId="4" fillId="33" borderId="12" xfId="53" applyNumberFormat="1" applyFont="1" applyFill="1" applyBorder="1" applyAlignment="1">
      <alignment vertical="center"/>
      <protection/>
    </xf>
    <xf numFmtId="10" fontId="15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79" sqref="I179"/>
    </sheetView>
  </sheetViews>
  <sheetFormatPr defaultColWidth="9.00390625" defaultRowHeight="12.75"/>
  <cols>
    <col min="1" max="1" width="44.75390625" style="0" customWidth="1"/>
    <col min="5" max="5" width="11.625" style="0" customWidth="1"/>
    <col min="6" max="6" width="12.00390625" style="0" customWidth="1"/>
    <col min="7" max="7" width="12.375" style="93" customWidth="1"/>
    <col min="8" max="9" width="10.75390625" style="136" customWidth="1"/>
    <col min="10" max="10" width="11.625" style="93" customWidth="1"/>
  </cols>
  <sheetData>
    <row r="1" spans="1:10" ht="21.75" customHeight="1">
      <c r="A1" s="335" t="s">
        <v>0</v>
      </c>
      <c r="B1" s="333" t="s">
        <v>74</v>
      </c>
      <c r="C1" s="334"/>
      <c r="D1" s="334"/>
      <c r="E1" s="336" t="s">
        <v>415</v>
      </c>
      <c r="F1" s="171" t="s">
        <v>75</v>
      </c>
      <c r="G1" s="172" t="s">
        <v>71</v>
      </c>
      <c r="H1" s="173" t="s">
        <v>77</v>
      </c>
      <c r="I1" s="340" t="s">
        <v>251</v>
      </c>
      <c r="J1" s="338" t="s">
        <v>437</v>
      </c>
    </row>
    <row r="2" spans="1:10" ht="46.5" customHeight="1">
      <c r="A2" s="334"/>
      <c r="B2" s="1" t="s">
        <v>1</v>
      </c>
      <c r="C2" s="1" t="s">
        <v>2</v>
      </c>
      <c r="D2" s="1" t="s">
        <v>3</v>
      </c>
      <c r="E2" s="337"/>
      <c r="F2" s="175" t="s">
        <v>76</v>
      </c>
      <c r="G2" s="176" t="s">
        <v>99</v>
      </c>
      <c r="H2" s="174" t="s">
        <v>78</v>
      </c>
      <c r="I2" s="341"/>
      <c r="J2" s="339"/>
    </row>
    <row r="3" spans="1:10" ht="16.5" customHeight="1">
      <c r="A3" s="24" t="s">
        <v>4</v>
      </c>
      <c r="B3" s="3" t="s">
        <v>73</v>
      </c>
      <c r="C3" s="3"/>
      <c r="D3" s="3"/>
      <c r="E3" s="4">
        <f>SUM(E4)</f>
        <v>0</v>
      </c>
      <c r="F3" s="4">
        <f>SUM(F4)</f>
        <v>12472</v>
      </c>
      <c r="G3" s="86">
        <f>SUM(G4)</f>
        <v>12470.81</v>
      </c>
      <c r="H3" s="177">
        <f>G3/F3</f>
        <v>0.9999045862732521</v>
      </c>
      <c r="I3" s="177">
        <f>G3/18304485.21</f>
        <v>0.0006812980456389464</v>
      </c>
      <c r="J3" s="96">
        <v>0</v>
      </c>
    </row>
    <row r="4" spans="1:10" s="150" customFormat="1" ht="16.5" customHeight="1">
      <c r="A4" s="144" t="s">
        <v>15</v>
      </c>
      <c r="B4" s="145"/>
      <c r="C4" s="145" t="s">
        <v>215</v>
      </c>
      <c r="D4" s="145"/>
      <c r="E4" s="146">
        <f>SUM(E5)</f>
        <v>0</v>
      </c>
      <c r="F4" s="147">
        <f>SUM(F5)</f>
        <v>12472</v>
      </c>
      <c r="G4" s="148">
        <f>G5</f>
        <v>12470.81</v>
      </c>
      <c r="H4" s="178">
        <f aca="true" t="shared" si="0" ref="H4:H68">G4/F4</f>
        <v>0.9999045862732521</v>
      </c>
      <c r="I4" s="179">
        <f>G4/18304485.21</f>
        <v>0.0006812980456389464</v>
      </c>
      <c r="J4" s="149">
        <v>0</v>
      </c>
    </row>
    <row r="5" spans="1:10" ht="38.25">
      <c r="A5" s="58" t="s">
        <v>230</v>
      </c>
      <c r="B5" s="6"/>
      <c r="C5" s="6"/>
      <c r="D5" s="57" t="s">
        <v>103</v>
      </c>
      <c r="E5" s="7">
        <v>0</v>
      </c>
      <c r="F5" s="8">
        <v>12472</v>
      </c>
      <c r="G5" s="85">
        <v>12470.81</v>
      </c>
      <c r="H5" s="63">
        <f t="shared" si="0"/>
        <v>0.9999045862732521</v>
      </c>
      <c r="I5" s="63"/>
      <c r="J5" s="108">
        <v>0</v>
      </c>
    </row>
    <row r="6" spans="1:10" s="78" customFormat="1" ht="16.5" customHeight="1">
      <c r="A6" s="15" t="s">
        <v>6</v>
      </c>
      <c r="B6" s="102" t="s">
        <v>271</v>
      </c>
      <c r="C6" s="102"/>
      <c r="D6" s="56"/>
      <c r="E6" s="103">
        <f>SUM(E7)</f>
        <v>478880</v>
      </c>
      <c r="F6" s="103">
        <f>SUM(F7)</f>
        <v>465572</v>
      </c>
      <c r="G6" s="107">
        <f>SUM(G7)</f>
        <v>457671.38</v>
      </c>
      <c r="H6" s="177">
        <f t="shared" si="0"/>
        <v>0.9830302939180191</v>
      </c>
      <c r="I6" s="177">
        <f>G6/18304485.21</f>
        <v>0.025003236897914376</v>
      </c>
      <c r="J6" s="107">
        <f>SUM(J7)</f>
        <v>296.76</v>
      </c>
    </row>
    <row r="7" spans="1:10" s="150" customFormat="1" ht="16.5" customHeight="1">
      <c r="A7" s="151" t="s">
        <v>7</v>
      </c>
      <c r="B7" s="145"/>
      <c r="C7" s="145" t="s">
        <v>272</v>
      </c>
      <c r="D7" s="145"/>
      <c r="E7" s="146">
        <f>SUM(E8:E10)</f>
        <v>478880</v>
      </c>
      <c r="F7" s="146">
        <f>SUM(F8:F10)</f>
        <v>465572</v>
      </c>
      <c r="G7" s="152">
        <f>SUM(G8:G10)</f>
        <v>457671.38</v>
      </c>
      <c r="H7" s="178">
        <f t="shared" si="0"/>
        <v>0.9830302939180191</v>
      </c>
      <c r="I7" s="179">
        <f>G7/18304485.21</f>
        <v>0.025003236897914376</v>
      </c>
      <c r="J7" s="152">
        <f>SUM(J8:J10)</f>
        <v>296.76</v>
      </c>
    </row>
    <row r="8" spans="1:10" ht="26.25" customHeight="1">
      <c r="A8" s="11" t="s">
        <v>304</v>
      </c>
      <c r="B8" s="6"/>
      <c r="C8" s="6"/>
      <c r="D8" s="180" t="s">
        <v>305</v>
      </c>
      <c r="E8" s="7">
        <v>0</v>
      </c>
      <c r="F8" s="8">
        <v>0</v>
      </c>
      <c r="G8" s="85">
        <v>0</v>
      </c>
      <c r="H8" s="178"/>
      <c r="I8" s="63"/>
      <c r="J8" s="108">
        <v>260</v>
      </c>
    </row>
    <row r="9" spans="1:10" ht="16.5" customHeight="1">
      <c r="A9" s="181" t="s">
        <v>16</v>
      </c>
      <c r="B9" s="6"/>
      <c r="C9" s="6"/>
      <c r="D9" s="180" t="s">
        <v>102</v>
      </c>
      <c r="E9" s="7">
        <v>0</v>
      </c>
      <c r="F9" s="8">
        <v>0</v>
      </c>
      <c r="G9" s="85">
        <v>0</v>
      </c>
      <c r="H9" s="178"/>
      <c r="I9" s="63"/>
      <c r="J9" s="108">
        <v>36.76</v>
      </c>
    </row>
    <row r="10" spans="1:10" ht="51" customHeight="1">
      <c r="A10" s="207" t="s">
        <v>295</v>
      </c>
      <c r="B10" s="6"/>
      <c r="C10" s="6"/>
      <c r="D10" s="182">
        <v>6207</v>
      </c>
      <c r="E10" s="7">
        <v>478880</v>
      </c>
      <c r="F10" s="8">
        <v>465572</v>
      </c>
      <c r="G10" s="85">
        <v>457671.38</v>
      </c>
      <c r="H10" s="63">
        <f t="shared" si="0"/>
        <v>0.9830302939180191</v>
      </c>
      <c r="I10" s="63"/>
      <c r="J10" s="108">
        <v>0</v>
      </c>
    </row>
    <row r="11" spans="1:10" ht="16.5" customHeight="1">
      <c r="A11" s="2" t="s">
        <v>13</v>
      </c>
      <c r="B11" s="3">
        <v>700</v>
      </c>
      <c r="C11" s="3"/>
      <c r="D11" s="3"/>
      <c r="E11" s="4">
        <f>SUM(E12)</f>
        <v>1007019</v>
      </c>
      <c r="F11" s="4">
        <f>SUM(F12)</f>
        <v>1314309</v>
      </c>
      <c r="G11" s="86">
        <f>SUM(G12)</f>
        <v>1326935.48</v>
      </c>
      <c r="H11" s="177">
        <f t="shared" si="0"/>
        <v>1.0096069341380147</v>
      </c>
      <c r="I11" s="177">
        <f>G11/18304485.21</f>
        <v>0.07249236811506046</v>
      </c>
      <c r="J11" s="95">
        <f>SUM(J13:J20)</f>
        <v>89250.07999999999</v>
      </c>
    </row>
    <row r="12" spans="1:10" s="150" customFormat="1" ht="16.5" customHeight="1">
      <c r="A12" s="144" t="s">
        <v>14</v>
      </c>
      <c r="B12" s="145"/>
      <c r="C12" s="145">
        <v>70005</v>
      </c>
      <c r="D12" s="145"/>
      <c r="E12" s="146">
        <f>SUM(E13:E21)</f>
        <v>1007019</v>
      </c>
      <c r="F12" s="146">
        <f>SUM(F13:F21)</f>
        <v>1314309</v>
      </c>
      <c r="G12" s="152">
        <f>SUM(G13:G21)</f>
        <v>1326935.48</v>
      </c>
      <c r="H12" s="178">
        <f t="shared" si="0"/>
        <v>1.0096069341380147</v>
      </c>
      <c r="I12" s="179">
        <f>G12/18304485.21</f>
        <v>0.07249236811506046</v>
      </c>
      <c r="J12" s="153">
        <f>SUM(J13:J20)</f>
        <v>89250.07999999999</v>
      </c>
    </row>
    <row r="13" spans="1:10" ht="26.25" customHeight="1">
      <c r="A13" s="21" t="s">
        <v>342</v>
      </c>
      <c r="B13" s="6"/>
      <c r="C13" s="6"/>
      <c r="D13" s="19" t="s">
        <v>100</v>
      </c>
      <c r="E13" s="18">
        <v>85000</v>
      </c>
      <c r="F13" s="8">
        <v>77900</v>
      </c>
      <c r="G13" s="85">
        <v>78443.42</v>
      </c>
      <c r="H13" s="63">
        <f t="shared" si="0"/>
        <v>1.006975866495507</v>
      </c>
      <c r="I13" s="63"/>
      <c r="J13" s="85">
        <v>11553.35</v>
      </c>
    </row>
    <row r="14" spans="1:10" ht="51">
      <c r="A14" s="21" t="s">
        <v>421</v>
      </c>
      <c r="B14" s="6"/>
      <c r="C14" s="6"/>
      <c r="D14" s="19" t="s">
        <v>101</v>
      </c>
      <c r="E14" s="18">
        <v>128000</v>
      </c>
      <c r="F14" s="8">
        <v>145650</v>
      </c>
      <c r="G14" s="85">
        <v>147709.3</v>
      </c>
      <c r="H14" s="63">
        <f t="shared" si="0"/>
        <v>1.0141386886371437</v>
      </c>
      <c r="I14" s="63"/>
      <c r="J14" s="85">
        <v>49326.15</v>
      </c>
    </row>
    <row r="15" spans="1:10" ht="26.25" customHeight="1">
      <c r="A15" s="81" t="s">
        <v>343</v>
      </c>
      <c r="B15" s="6"/>
      <c r="C15" s="6"/>
      <c r="D15" s="19" t="s">
        <v>238</v>
      </c>
      <c r="E15" s="18">
        <v>1600</v>
      </c>
      <c r="F15" s="8">
        <v>4500</v>
      </c>
      <c r="G15" s="85">
        <v>5936.3</v>
      </c>
      <c r="H15" s="63">
        <f t="shared" si="0"/>
        <v>1.3191777777777778</v>
      </c>
      <c r="I15" s="63"/>
      <c r="J15" s="85">
        <v>0</v>
      </c>
    </row>
    <row r="16" spans="1:10" ht="26.25" customHeight="1">
      <c r="A16" s="81" t="s">
        <v>231</v>
      </c>
      <c r="B16" s="6"/>
      <c r="C16" s="6"/>
      <c r="D16" s="57" t="s">
        <v>232</v>
      </c>
      <c r="E16" s="18">
        <v>312833</v>
      </c>
      <c r="F16" s="8">
        <v>315583</v>
      </c>
      <c r="G16" s="85">
        <v>320455.37</v>
      </c>
      <c r="H16" s="63">
        <f t="shared" si="0"/>
        <v>1.015439266373664</v>
      </c>
      <c r="I16" s="63"/>
      <c r="J16" s="85">
        <v>0</v>
      </c>
    </row>
    <row r="17" spans="1:10" ht="16.5" customHeight="1">
      <c r="A17" s="20" t="s">
        <v>59</v>
      </c>
      <c r="B17" s="6"/>
      <c r="C17" s="6"/>
      <c r="D17" s="19" t="s">
        <v>125</v>
      </c>
      <c r="E17" s="18">
        <v>2000</v>
      </c>
      <c r="F17" s="8">
        <v>4600</v>
      </c>
      <c r="G17" s="85">
        <v>5435.46</v>
      </c>
      <c r="H17" s="63">
        <f t="shared" si="0"/>
        <v>1.181621739130435</v>
      </c>
      <c r="I17" s="63"/>
      <c r="J17" s="94">
        <v>20.49</v>
      </c>
    </row>
    <row r="18" spans="1:10" ht="16.5" customHeight="1">
      <c r="A18" s="20" t="s">
        <v>399</v>
      </c>
      <c r="B18" s="6"/>
      <c r="C18" s="6"/>
      <c r="D18" s="19" t="s">
        <v>400</v>
      </c>
      <c r="E18" s="18">
        <v>0</v>
      </c>
      <c r="F18" s="8">
        <v>896</v>
      </c>
      <c r="G18" s="85">
        <v>896</v>
      </c>
      <c r="H18" s="63">
        <f t="shared" si="0"/>
        <v>1</v>
      </c>
      <c r="I18" s="63"/>
      <c r="J18" s="94"/>
    </row>
    <row r="19" spans="1:10" ht="16.5" customHeight="1">
      <c r="A19" s="20" t="s">
        <v>16</v>
      </c>
      <c r="B19" s="6"/>
      <c r="C19" s="6"/>
      <c r="D19" s="19" t="s">
        <v>102</v>
      </c>
      <c r="E19" s="7">
        <v>2000</v>
      </c>
      <c r="F19" s="8">
        <v>3500</v>
      </c>
      <c r="G19" s="85">
        <v>3703.85</v>
      </c>
      <c r="H19" s="63">
        <f t="shared" si="0"/>
        <v>1.058242857142857</v>
      </c>
      <c r="I19" s="63"/>
      <c r="J19" s="94">
        <v>19633.5</v>
      </c>
    </row>
    <row r="20" spans="1:10" ht="16.5" customHeight="1">
      <c r="A20" s="58" t="s">
        <v>8</v>
      </c>
      <c r="B20" s="6"/>
      <c r="C20" s="6"/>
      <c r="D20" s="57" t="s">
        <v>206</v>
      </c>
      <c r="E20" s="7">
        <v>2000</v>
      </c>
      <c r="F20" s="8">
        <v>7680</v>
      </c>
      <c r="G20" s="85">
        <v>9516.61</v>
      </c>
      <c r="H20" s="63">
        <f t="shared" si="0"/>
        <v>1.2391419270833335</v>
      </c>
      <c r="I20" s="63"/>
      <c r="J20" s="94">
        <v>8716.59</v>
      </c>
    </row>
    <row r="21" spans="1:10" ht="51" customHeight="1">
      <c r="A21" s="208" t="s">
        <v>295</v>
      </c>
      <c r="B21" s="6"/>
      <c r="C21" s="6"/>
      <c r="D21" s="57" t="s">
        <v>296</v>
      </c>
      <c r="E21" s="7">
        <v>473586</v>
      </c>
      <c r="F21" s="8">
        <v>754000</v>
      </c>
      <c r="G21" s="85">
        <v>754839.17</v>
      </c>
      <c r="H21" s="63">
        <f t="shared" si="0"/>
        <v>1.0011129575596818</v>
      </c>
      <c r="I21" s="63"/>
      <c r="J21" s="85">
        <v>0</v>
      </c>
    </row>
    <row r="22" spans="1:10" ht="16.5" customHeight="1">
      <c r="A22" s="2" t="s">
        <v>17</v>
      </c>
      <c r="B22" s="3">
        <v>750</v>
      </c>
      <c r="C22" s="3"/>
      <c r="D22" s="3"/>
      <c r="E22" s="4">
        <f>SUM(E23,E26)</f>
        <v>380600</v>
      </c>
      <c r="F22" s="5">
        <f>SUM(F23,F26,F33)</f>
        <v>414920</v>
      </c>
      <c r="G22" s="84">
        <f>SUM(G23,G26,G33)</f>
        <v>438036.43999999994</v>
      </c>
      <c r="H22" s="177">
        <f t="shared" si="0"/>
        <v>1.0557130049166104</v>
      </c>
      <c r="I22" s="177">
        <f>G22/18304485.21</f>
        <v>0.02393055226490032</v>
      </c>
      <c r="J22" s="95">
        <f>J23+J26</f>
        <v>181.71</v>
      </c>
    </row>
    <row r="23" spans="1:10" s="150" customFormat="1" ht="16.5" customHeight="1">
      <c r="A23" s="144" t="s">
        <v>18</v>
      </c>
      <c r="B23" s="145"/>
      <c r="C23" s="145">
        <v>75011</v>
      </c>
      <c r="D23" s="145"/>
      <c r="E23" s="146">
        <f>SUM(E24:E25)</f>
        <v>80710</v>
      </c>
      <c r="F23" s="147">
        <f>SUM(F24:F25)</f>
        <v>80710</v>
      </c>
      <c r="G23" s="148">
        <f>SUM(G24:G25)</f>
        <v>80710.85</v>
      </c>
      <c r="H23" s="178">
        <f t="shared" si="0"/>
        <v>1.0000105315326477</v>
      </c>
      <c r="I23" s="179">
        <f>G23/18304485.21</f>
        <v>0.0044093482594040135</v>
      </c>
      <c r="J23" s="153">
        <v>0</v>
      </c>
    </row>
    <row r="24" spans="1:10" ht="38.25" customHeight="1">
      <c r="A24" s="21" t="s">
        <v>420</v>
      </c>
      <c r="B24" s="6"/>
      <c r="C24" s="6"/>
      <c r="D24" s="19" t="s">
        <v>103</v>
      </c>
      <c r="E24" s="7">
        <v>80700</v>
      </c>
      <c r="F24" s="8">
        <v>80700</v>
      </c>
      <c r="G24" s="85">
        <v>80700</v>
      </c>
      <c r="H24" s="63">
        <f t="shared" si="0"/>
        <v>1</v>
      </c>
      <c r="I24" s="63"/>
      <c r="J24" s="85">
        <v>0</v>
      </c>
    </row>
    <row r="25" spans="1:10" ht="36" customHeight="1">
      <c r="A25" s="22" t="s">
        <v>344</v>
      </c>
      <c r="B25" s="6"/>
      <c r="C25" s="6"/>
      <c r="D25" s="19" t="s">
        <v>104</v>
      </c>
      <c r="E25" s="7">
        <v>10</v>
      </c>
      <c r="F25" s="8">
        <v>10</v>
      </c>
      <c r="G25" s="85">
        <v>10.85</v>
      </c>
      <c r="H25" s="63">
        <f t="shared" si="0"/>
        <v>1.085</v>
      </c>
      <c r="I25" s="63"/>
      <c r="J25" s="85">
        <v>0</v>
      </c>
    </row>
    <row r="26" spans="1:10" s="150" customFormat="1" ht="16.5" customHeight="1">
      <c r="A26" s="144" t="s">
        <v>345</v>
      </c>
      <c r="B26" s="145"/>
      <c r="C26" s="145">
        <v>75023</v>
      </c>
      <c r="D26" s="145"/>
      <c r="E26" s="146">
        <f>SUM(E27:E32)</f>
        <v>299890</v>
      </c>
      <c r="F26" s="146">
        <f>SUM(F27:F32)</f>
        <v>309670</v>
      </c>
      <c r="G26" s="152">
        <f>SUM(G27:G32)</f>
        <v>334280.70999999996</v>
      </c>
      <c r="H26" s="178">
        <f t="shared" si="0"/>
        <v>1.0794739884393063</v>
      </c>
      <c r="I26" s="179">
        <f>G26/18304485.21</f>
        <v>0.01826222951177986</v>
      </c>
      <c r="J26" s="153">
        <f>SUM(J27:J32)</f>
        <v>181.71</v>
      </c>
    </row>
    <row r="27" spans="1:10" ht="52.5" customHeight="1">
      <c r="A27" s="21" t="s">
        <v>421</v>
      </c>
      <c r="B27" s="6"/>
      <c r="C27" s="6"/>
      <c r="D27" s="19" t="s">
        <v>101</v>
      </c>
      <c r="E27" s="7">
        <v>39880</v>
      </c>
      <c r="F27" s="8">
        <v>39880</v>
      </c>
      <c r="G27" s="85">
        <v>44884.79</v>
      </c>
      <c r="H27" s="63">
        <f t="shared" si="0"/>
        <v>1.1254962387161485</v>
      </c>
      <c r="I27" s="63"/>
      <c r="J27" s="85">
        <v>180.52</v>
      </c>
    </row>
    <row r="28" spans="1:10" ht="16.5" customHeight="1">
      <c r="A28" s="20" t="s">
        <v>59</v>
      </c>
      <c r="B28" s="6"/>
      <c r="C28" s="6"/>
      <c r="D28" s="19" t="s">
        <v>125</v>
      </c>
      <c r="E28" s="7">
        <v>260000</v>
      </c>
      <c r="F28" s="8">
        <v>260000</v>
      </c>
      <c r="G28" s="85">
        <v>279578.99</v>
      </c>
      <c r="H28" s="63">
        <f t="shared" si="0"/>
        <v>1.0753038076923076</v>
      </c>
      <c r="I28" s="63"/>
      <c r="J28" s="94">
        <v>0</v>
      </c>
    </row>
    <row r="29" spans="1:10" ht="16.5" customHeight="1">
      <c r="A29" s="20" t="s">
        <v>399</v>
      </c>
      <c r="B29" s="6"/>
      <c r="C29" s="6"/>
      <c r="D29" s="19" t="s">
        <v>400</v>
      </c>
      <c r="E29" s="7"/>
      <c r="F29" s="8">
        <v>250</v>
      </c>
      <c r="G29" s="85">
        <v>250</v>
      </c>
      <c r="H29" s="63">
        <f t="shared" si="0"/>
        <v>1</v>
      </c>
      <c r="I29" s="63"/>
      <c r="J29" s="94">
        <v>0</v>
      </c>
    </row>
    <row r="30" spans="1:10" ht="16.5" customHeight="1">
      <c r="A30" s="20" t="s">
        <v>16</v>
      </c>
      <c r="B30" s="6"/>
      <c r="C30" s="6"/>
      <c r="D30" s="19" t="s">
        <v>102</v>
      </c>
      <c r="E30" s="7">
        <v>10</v>
      </c>
      <c r="F30" s="8">
        <v>20</v>
      </c>
      <c r="G30" s="85">
        <v>46.81</v>
      </c>
      <c r="H30" s="63">
        <f t="shared" si="0"/>
        <v>2.3405</v>
      </c>
      <c r="I30" s="63"/>
      <c r="J30" s="94">
        <v>1.19</v>
      </c>
    </row>
    <row r="31" spans="1:10" ht="24.75" customHeight="1" hidden="1">
      <c r="A31" s="21" t="s">
        <v>297</v>
      </c>
      <c r="B31" s="6"/>
      <c r="C31" s="6"/>
      <c r="D31" s="57" t="s">
        <v>298</v>
      </c>
      <c r="E31" s="7">
        <v>0</v>
      </c>
      <c r="F31" s="8">
        <v>0</v>
      </c>
      <c r="G31" s="85">
        <v>0</v>
      </c>
      <c r="H31" s="63" t="e">
        <f t="shared" si="0"/>
        <v>#DIV/0!</v>
      </c>
      <c r="I31" s="63"/>
      <c r="J31" s="94">
        <v>0</v>
      </c>
    </row>
    <row r="32" spans="1:10" ht="16.5" customHeight="1">
      <c r="A32" s="20" t="s">
        <v>8</v>
      </c>
      <c r="B32" s="6"/>
      <c r="C32" s="6"/>
      <c r="D32" s="19" t="s">
        <v>206</v>
      </c>
      <c r="E32" s="7">
        <v>0</v>
      </c>
      <c r="F32" s="8">
        <v>9520</v>
      </c>
      <c r="G32" s="85">
        <v>9520.12</v>
      </c>
      <c r="H32" s="63">
        <f t="shared" si="0"/>
        <v>1.0000126050420168</v>
      </c>
      <c r="I32" s="63"/>
      <c r="J32" s="94">
        <v>0</v>
      </c>
    </row>
    <row r="33" spans="1:10" s="150" customFormat="1" ht="16.5" customHeight="1">
      <c r="A33" s="144" t="s">
        <v>401</v>
      </c>
      <c r="B33" s="145"/>
      <c r="C33" s="145" t="s">
        <v>402</v>
      </c>
      <c r="D33" s="145"/>
      <c r="E33" s="146"/>
      <c r="F33" s="147">
        <f>SUM(F34)</f>
        <v>24540</v>
      </c>
      <c r="G33" s="148">
        <f>G34</f>
        <v>23044.88</v>
      </c>
      <c r="H33" s="178">
        <f t="shared" si="0"/>
        <v>0.9390741646291769</v>
      </c>
      <c r="I33" s="179">
        <f>G33/18304485.21</f>
        <v>0.0012589744937164503</v>
      </c>
      <c r="J33" s="153">
        <v>0</v>
      </c>
    </row>
    <row r="34" spans="1:10" ht="38.25" customHeight="1">
      <c r="A34" s="21" t="s">
        <v>420</v>
      </c>
      <c r="B34" s="6"/>
      <c r="C34" s="6"/>
      <c r="D34" s="57" t="s">
        <v>103</v>
      </c>
      <c r="E34" s="7"/>
      <c r="F34" s="8">
        <v>24540</v>
      </c>
      <c r="G34" s="85">
        <v>23044.88</v>
      </c>
      <c r="H34" s="63">
        <f t="shared" si="0"/>
        <v>0.9390741646291769</v>
      </c>
      <c r="I34" s="63"/>
      <c r="J34" s="94">
        <v>0</v>
      </c>
    </row>
    <row r="35" spans="1:10" ht="38.25">
      <c r="A35" s="10" t="s">
        <v>188</v>
      </c>
      <c r="B35" s="3">
        <v>751</v>
      </c>
      <c r="C35" s="3"/>
      <c r="D35" s="3"/>
      <c r="E35" s="4">
        <f>SUM(E36)</f>
        <v>1150</v>
      </c>
      <c r="F35" s="4">
        <f>SUM(F36,F38,F40)</f>
        <v>12244</v>
      </c>
      <c r="G35" s="86">
        <f>SUM(G36,G38,G40)</f>
        <v>12225.62</v>
      </c>
      <c r="H35" s="177">
        <f t="shared" si="0"/>
        <v>0.9984988565828161</v>
      </c>
      <c r="I35" s="177">
        <f>G35/18304485.21</f>
        <v>0.0006679029680288944</v>
      </c>
      <c r="J35" s="84">
        <v>0</v>
      </c>
    </row>
    <row r="36" spans="1:10" s="150" customFormat="1" ht="25.5">
      <c r="A36" s="154" t="s">
        <v>189</v>
      </c>
      <c r="B36" s="145"/>
      <c r="C36" s="145">
        <v>75101</v>
      </c>
      <c r="D36" s="145"/>
      <c r="E36" s="146">
        <v>1150</v>
      </c>
      <c r="F36" s="147">
        <v>1150</v>
      </c>
      <c r="G36" s="148">
        <f>G37</f>
        <v>1149.59</v>
      </c>
      <c r="H36" s="178">
        <f t="shared" si="0"/>
        <v>0.9996434782608695</v>
      </c>
      <c r="I36" s="179">
        <f>G36/18304485.21</f>
        <v>6.280373289995408E-05</v>
      </c>
      <c r="J36" s="148">
        <v>0</v>
      </c>
    </row>
    <row r="37" spans="1:10" ht="38.25">
      <c r="A37" s="21" t="s">
        <v>420</v>
      </c>
      <c r="B37" s="6"/>
      <c r="C37" s="6"/>
      <c r="D37" s="57" t="s">
        <v>103</v>
      </c>
      <c r="E37" s="7">
        <v>1150</v>
      </c>
      <c r="F37" s="8">
        <v>1150</v>
      </c>
      <c r="G37" s="85">
        <v>1149.59</v>
      </c>
      <c r="H37" s="63">
        <f t="shared" si="0"/>
        <v>0.9996434782608695</v>
      </c>
      <c r="I37" s="63"/>
      <c r="J37" s="85">
        <v>0</v>
      </c>
    </row>
    <row r="38" spans="1:10" s="150" customFormat="1" ht="13.5" customHeight="1">
      <c r="A38" s="151" t="s">
        <v>435</v>
      </c>
      <c r="B38" s="145"/>
      <c r="C38" s="145" t="s">
        <v>429</v>
      </c>
      <c r="D38" s="145"/>
      <c r="E38" s="146">
        <v>0</v>
      </c>
      <c r="F38" s="147">
        <f>F39</f>
        <v>11094</v>
      </c>
      <c r="G38" s="148">
        <f>G39</f>
        <v>11076.03</v>
      </c>
      <c r="H38" s="178">
        <f t="shared" si="0"/>
        <v>0.9983802055164954</v>
      </c>
      <c r="I38" s="178">
        <f>G38/18304485.21</f>
        <v>0.0006050992351289403</v>
      </c>
      <c r="J38" s="148">
        <v>0</v>
      </c>
    </row>
    <row r="39" spans="1:10" ht="38.25">
      <c r="A39" s="21" t="s">
        <v>187</v>
      </c>
      <c r="B39" s="6"/>
      <c r="C39" s="6"/>
      <c r="D39" s="57" t="s">
        <v>103</v>
      </c>
      <c r="E39" s="7">
        <v>0</v>
      </c>
      <c r="F39" s="8">
        <v>11094</v>
      </c>
      <c r="G39" s="85">
        <v>11076.03</v>
      </c>
      <c r="H39" s="63">
        <f t="shared" si="0"/>
        <v>0.9983802055164954</v>
      </c>
      <c r="I39" s="63"/>
      <c r="J39" s="85">
        <v>0</v>
      </c>
    </row>
    <row r="40" spans="1:10" ht="15" customHeight="1" hidden="1">
      <c r="A40" s="58" t="s">
        <v>313</v>
      </c>
      <c r="B40" s="6"/>
      <c r="C40" s="57" t="s">
        <v>299</v>
      </c>
      <c r="D40" s="57"/>
      <c r="E40" s="7">
        <v>0</v>
      </c>
      <c r="F40" s="8">
        <v>0</v>
      </c>
      <c r="G40" s="85">
        <v>0</v>
      </c>
      <c r="H40" s="63" t="e">
        <f t="shared" si="0"/>
        <v>#DIV/0!</v>
      </c>
      <c r="I40" s="63">
        <f>G40/18304485.21</f>
        <v>0</v>
      </c>
      <c r="J40" s="85">
        <v>0</v>
      </c>
    </row>
    <row r="41" spans="1:10" ht="38.25" hidden="1">
      <c r="A41" s="58" t="s">
        <v>300</v>
      </c>
      <c r="B41" s="6"/>
      <c r="C41" s="57"/>
      <c r="D41" s="57" t="s">
        <v>103</v>
      </c>
      <c r="E41" s="7">
        <v>0</v>
      </c>
      <c r="F41" s="8">
        <v>0</v>
      </c>
      <c r="G41" s="85">
        <v>0</v>
      </c>
      <c r="H41" s="63" t="e">
        <f t="shared" si="0"/>
        <v>#DIV/0!</v>
      </c>
      <c r="I41" s="63">
        <f>G41/18304485.21</f>
        <v>0</v>
      </c>
      <c r="J41" s="85">
        <v>0</v>
      </c>
    </row>
    <row r="42" spans="1:10" ht="41.25" customHeight="1">
      <c r="A42" s="10" t="s">
        <v>346</v>
      </c>
      <c r="B42" s="3">
        <v>756</v>
      </c>
      <c r="C42" s="3"/>
      <c r="D42" s="3"/>
      <c r="E42" s="4">
        <f>SUM(E43,E46,E53,E65,E72)</f>
        <v>6428065</v>
      </c>
      <c r="F42" s="4">
        <f>SUM(F43,F46,F53,F65,F72)</f>
        <v>6349924</v>
      </c>
      <c r="G42" s="86">
        <f>SUM(G43,G46,G53,G65,G72)</f>
        <v>6657073.029999999</v>
      </c>
      <c r="H42" s="177">
        <f t="shared" si="0"/>
        <v>1.0483705049068304</v>
      </c>
      <c r="I42" s="177">
        <f>G42/18304485.21</f>
        <v>0.36368534562027155</v>
      </c>
      <c r="J42" s="86">
        <f>SUM(J43,J46,J53,J65)</f>
        <v>393449.4</v>
      </c>
    </row>
    <row r="43" spans="1:10" s="150" customFormat="1" ht="16.5" customHeight="1">
      <c r="A43" s="144" t="s">
        <v>347</v>
      </c>
      <c r="B43" s="145"/>
      <c r="C43" s="145">
        <v>75601</v>
      </c>
      <c r="D43" s="145"/>
      <c r="E43" s="146">
        <f>SUM(E44:E45)</f>
        <v>6700</v>
      </c>
      <c r="F43" s="147">
        <f>SUM(F44:F45)</f>
        <v>2100</v>
      </c>
      <c r="G43" s="148">
        <f>SUM(G44:G45)</f>
        <v>2203.5</v>
      </c>
      <c r="H43" s="178">
        <f t="shared" si="0"/>
        <v>1.0492857142857144</v>
      </c>
      <c r="I43" s="179">
        <f>G43/18304485.21</f>
        <v>0.00012038033163566909</v>
      </c>
      <c r="J43" s="153">
        <f>J44+J45</f>
        <v>41647</v>
      </c>
    </row>
    <row r="44" spans="1:10" ht="25.5" customHeight="1">
      <c r="A44" s="58" t="s">
        <v>348</v>
      </c>
      <c r="B44" s="6"/>
      <c r="C44" s="6"/>
      <c r="D44" s="19" t="s">
        <v>105</v>
      </c>
      <c r="E44" s="7">
        <v>6500</v>
      </c>
      <c r="F44" s="8">
        <v>2000</v>
      </c>
      <c r="G44" s="85">
        <v>2128.06</v>
      </c>
      <c r="H44" s="63">
        <f t="shared" si="0"/>
        <v>1.06403</v>
      </c>
      <c r="I44" s="63"/>
      <c r="J44" s="85">
        <v>41647</v>
      </c>
    </row>
    <row r="45" spans="1:10" ht="25.5">
      <c r="A45" s="21" t="s">
        <v>190</v>
      </c>
      <c r="B45" s="55"/>
      <c r="C45" s="6"/>
      <c r="D45" s="19" t="s">
        <v>106</v>
      </c>
      <c r="E45" s="7">
        <v>200</v>
      </c>
      <c r="F45" s="8">
        <v>100</v>
      </c>
      <c r="G45" s="85">
        <v>75.44</v>
      </c>
      <c r="H45" s="63">
        <f t="shared" si="0"/>
        <v>0.7544</v>
      </c>
      <c r="I45" s="63"/>
      <c r="J45" s="85">
        <v>0</v>
      </c>
    </row>
    <row r="46" spans="1:10" s="150" customFormat="1" ht="50.25" customHeight="1">
      <c r="A46" s="151" t="s">
        <v>349</v>
      </c>
      <c r="B46" s="145"/>
      <c r="C46" s="145">
        <v>75615</v>
      </c>
      <c r="D46" s="145"/>
      <c r="E46" s="146">
        <f>SUM(E47:E52)</f>
        <v>1025297</v>
      </c>
      <c r="F46" s="146">
        <f>SUM(F47:F52)</f>
        <v>976088</v>
      </c>
      <c r="G46" s="152">
        <f>SUM(G47:G52)</f>
        <v>1030678.22</v>
      </c>
      <c r="H46" s="178">
        <f t="shared" si="0"/>
        <v>1.055927559810181</v>
      </c>
      <c r="I46" s="179">
        <f>G46/18304485.21</f>
        <v>0.05630741362979855</v>
      </c>
      <c r="J46" s="148">
        <f>SUM(J47:J52)</f>
        <v>92549.66</v>
      </c>
    </row>
    <row r="47" spans="1:10" ht="16.5" customHeight="1">
      <c r="A47" s="9" t="s">
        <v>31</v>
      </c>
      <c r="B47" s="6"/>
      <c r="C47" s="6"/>
      <c r="D47" s="19" t="s">
        <v>107</v>
      </c>
      <c r="E47" s="7">
        <v>1010600</v>
      </c>
      <c r="F47" s="8">
        <v>960600</v>
      </c>
      <c r="G47" s="85">
        <v>1013961.6</v>
      </c>
      <c r="H47" s="63">
        <f t="shared" si="0"/>
        <v>1.0555502810743285</v>
      </c>
      <c r="I47" s="63"/>
      <c r="J47" s="94">
        <v>79767.66</v>
      </c>
    </row>
    <row r="48" spans="1:10" ht="16.5" customHeight="1">
      <c r="A48" s="9" t="s">
        <v>32</v>
      </c>
      <c r="B48" s="6"/>
      <c r="C48" s="6"/>
      <c r="D48" s="19" t="s">
        <v>108</v>
      </c>
      <c r="E48" s="7">
        <v>5100</v>
      </c>
      <c r="F48" s="8">
        <v>4900</v>
      </c>
      <c r="G48" s="85">
        <v>4913</v>
      </c>
      <c r="H48" s="63">
        <f t="shared" si="0"/>
        <v>1.0026530612244897</v>
      </c>
      <c r="I48" s="63"/>
      <c r="J48" s="94">
        <v>72.5</v>
      </c>
    </row>
    <row r="49" spans="1:10" ht="16.5" customHeight="1">
      <c r="A49" s="9" t="s">
        <v>33</v>
      </c>
      <c r="B49" s="6"/>
      <c r="C49" s="6"/>
      <c r="D49" s="19" t="s">
        <v>109</v>
      </c>
      <c r="E49" s="7">
        <v>1197</v>
      </c>
      <c r="F49" s="8">
        <v>1197</v>
      </c>
      <c r="G49" s="85">
        <v>1316</v>
      </c>
      <c r="H49" s="63">
        <f t="shared" si="0"/>
        <v>1.0994152046783625</v>
      </c>
      <c r="I49" s="63"/>
      <c r="J49" s="94">
        <v>0</v>
      </c>
    </row>
    <row r="50" spans="1:10" ht="16.5" customHeight="1">
      <c r="A50" s="9" t="s">
        <v>34</v>
      </c>
      <c r="B50" s="6"/>
      <c r="C50" s="6"/>
      <c r="D50" s="19" t="s">
        <v>110</v>
      </c>
      <c r="E50" s="7">
        <v>8200</v>
      </c>
      <c r="F50" s="8">
        <v>8016</v>
      </c>
      <c r="G50" s="85">
        <v>8016</v>
      </c>
      <c r="H50" s="63">
        <f t="shared" si="0"/>
        <v>1</v>
      </c>
      <c r="I50" s="63"/>
      <c r="J50" s="94">
        <v>12709.5</v>
      </c>
    </row>
    <row r="51" spans="1:10" ht="16.5" customHeight="1">
      <c r="A51" s="58" t="s">
        <v>350</v>
      </c>
      <c r="B51" s="6"/>
      <c r="C51" s="6"/>
      <c r="D51" s="19" t="s">
        <v>114</v>
      </c>
      <c r="E51" s="7">
        <v>100</v>
      </c>
      <c r="F51" s="8">
        <v>0</v>
      </c>
      <c r="G51" s="85">
        <v>500</v>
      </c>
      <c r="H51" s="63"/>
      <c r="I51" s="63"/>
      <c r="J51" s="94">
        <v>0</v>
      </c>
    </row>
    <row r="52" spans="1:10" ht="27.75" customHeight="1">
      <c r="A52" s="58" t="s">
        <v>351</v>
      </c>
      <c r="B52" s="6"/>
      <c r="C52" s="6"/>
      <c r="D52" s="19" t="s">
        <v>106</v>
      </c>
      <c r="E52" s="7">
        <v>100</v>
      </c>
      <c r="F52" s="8">
        <v>1375</v>
      </c>
      <c r="G52" s="85">
        <v>1971.62</v>
      </c>
      <c r="H52" s="63">
        <f t="shared" si="0"/>
        <v>1.4339054545454544</v>
      </c>
      <c r="I52" s="63"/>
      <c r="J52" s="85">
        <v>0</v>
      </c>
    </row>
    <row r="53" spans="1:10" s="150" customFormat="1" ht="40.5" customHeight="1">
      <c r="A53" s="151" t="s">
        <v>352</v>
      </c>
      <c r="B53" s="145"/>
      <c r="C53" s="145" t="s">
        <v>160</v>
      </c>
      <c r="D53" s="145"/>
      <c r="E53" s="146">
        <f>SUM(E54:E63)</f>
        <v>1466316</v>
      </c>
      <c r="F53" s="146">
        <f>SUM(F54:F63)</f>
        <v>1636784</v>
      </c>
      <c r="G53" s="152">
        <f>SUM(G54:G64)</f>
        <v>1718793.2499999998</v>
      </c>
      <c r="H53" s="178">
        <f t="shared" si="0"/>
        <v>1.0501038927555497</v>
      </c>
      <c r="I53" s="179">
        <f>G53/18304485.21</f>
        <v>0.09390011411306987</v>
      </c>
      <c r="J53" s="148">
        <f>SUM(J54:J63)</f>
        <v>259252.74000000002</v>
      </c>
    </row>
    <row r="54" spans="1:10" ht="16.5" customHeight="1">
      <c r="A54" s="9" t="s">
        <v>31</v>
      </c>
      <c r="B54" s="6"/>
      <c r="C54" s="6"/>
      <c r="D54" s="19" t="s">
        <v>107</v>
      </c>
      <c r="E54" s="7">
        <v>1091800</v>
      </c>
      <c r="F54" s="8">
        <v>1180268</v>
      </c>
      <c r="G54" s="85">
        <v>1238764.25</v>
      </c>
      <c r="H54" s="63">
        <f t="shared" si="0"/>
        <v>1.0495618368031667</v>
      </c>
      <c r="I54" s="63"/>
      <c r="J54" s="94">
        <v>249602.34</v>
      </c>
    </row>
    <row r="55" spans="1:10" ht="16.5" customHeight="1">
      <c r="A55" s="9" t="s">
        <v>32</v>
      </c>
      <c r="B55" s="6"/>
      <c r="C55" s="6"/>
      <c r="D55" s="19" t="s">
        <v>108</v>
      </c>
      <c r="E55" s="7">
        <v>23600</v>
      </c>
      <c r="F55" s="8">
        <v>23600</v>
      </c>
      <c r="G55" s="85">
        <v>23775.4</v>
      </c>
      <c r="H55" s="63">
        <f t="shared" si="0"/>
        <v>1.0074322033898306</v>
      </c>
      <c r="I55" s="63"/>
      <c r="J55" s="94">
        <v>810.1</v>
      </c>
    </row>
    <row r="56" spans="1:10" ht="16.5" customHeight="1">
      <c r="A56" s="9" t="s">
        <v>33</v>
      </c>
      <c r="B56" s="6"/>
      <c r="C56" s="6"/>
      <c r="D56" s="19" t="s">
        <v>109</v>
      </c>
      <c r="E56" s="7">
        <v>16</v>
      </c>
      <c r="F56" s="8">
        <v>16</v>
      </c>
      <c r="G56" s="85">
        <v>17</v>
      </c>
      <c r="H56" s="63">
        <f t="shared" si="0"/>
        <v>1.0625</v>
      </c>
      <c r="I56" s="63"/>
      <c r="J56" s="94">
        <v>0</v>
      </c>
    </row>
    <row r="57" spans="1:10" ht="16.5" customHeight="1">
      <c r="A57" s="9" t="s">
        <v>34</v>
      </c>
      <c r="B57" s="6"/>
      <c r="C57" s="6"/>
      <c r="D57" s="19" t="s">
        <v>110</v>
      </c>
      <c r="E57" s="7">
        <v>125800</v>
      </c>
      <c r="F57" s="8">
        <v>174900</v>
      </c>
      <c r="G57" s="85">
        <v>178395.4</v>
      </c>
      <c r="H57" s="63">
        <f t="shared" si="0"/>
        <v>1.0199851343624928</v>
      </c>
      <c r="I57" s="63"/>
      <c r="J57" s="94">
        <v>6042.1</v>
      </c>
    </row>
    <row r="58" spans="1:10" ht="16.5" customHeight="1">
      <c r="A58" s="21" t="s">
        <v>159</v>
      </c>
      <c r="B58" s="6"/>
      <c r="C58" s="6"/>
      <c r="D58" s="19" t="s">
        <v>111</v>
      </c>
      <c r="E58" s="7">
        <v>7000</v>
      </c>
      <c r="F58" s="8">
        <v>16000</v>
      </c>
      <c r="G58" s="85">
        <v>22428.4</v>
      </c>
      <c r="H58" s="63">
        <f t="shared" si="0"/>
        <v>1.401775</v>
      </c>
      <c r="I58" s="63"/>
      <c r="J58" s="94">
        <v>2003.2</v>
      </c>
    </row>
    <row r="59" spans="1:10" ht="16.5" customHeight="1">
      <c r="A59" s="21" t="s">
        <v>252</v>
      </c>
      <c r="B59" s="6"/>
      <c r="C59" s="6"/>
      <c r="D59" s="19" t="s">
        <v>112</v>
      </c>
      <c r="E59" s="7">
        <v>13000</v>
      </c>
      <c r="F59" s="8">
        <v>13000</v>
      </c>
      <c r="G59" s="85">
        <v>13299.98</v>
      </c>
      <c r="H59" s="63">
        <f t="shared" si="0"/>
        <v>1.0230753846153846</v>
      </c>
      <c r="I59" s="63"/>
      <c r="J59" s="94">
        <v>750</v>
      </c>
    </row>
    <row r="60" spans="1:10" ht="16.5" customHeight="1">
      <c r="A60" s="21" t="s">
        <v>35</v>
      </c>
      <c r="B60" s="6"/>
      <c r="C60" s="6"/>
      <c r="D60" s="19" t="s">
        <v>113</v>
      </c>
      <c r="E60" s="7">
        <v>100000</v>
      </c>
      <c r="F60" s="8">
        <v>106000</v>
      </c>
      <c r="G60" s="85">
        <v>110793</v>
      </c>
      <c r="H60" s="63">
        <f t="shared" si="0"/>
        <v>1.0452169811320755</v>
      </c>
      <c r="I60" s="63"/>
      <c r="J60" s="94">
        <v>0</v>
      </c>
    </row>
    <row r="61" spans="1:10" ht="16.5" customHeight="1">
      <c r="A61" s="58" t="s">
        <v>350</v>
      </c>
      <c r="B61" s="6"/>
      <c r="C61" s="6"/>
      <c r="D61" s="19" t="s">
        <v>114</v>
      </c>
      <c r="E61" s="7">
        <v>100000</v>
      </c>
      <c r="F61" s="8">
        <v>115000</v>
      </c>
      <c r="G61" s="85">
        <v>122304.8</v>
      </c>
      <c r="H61" s="63">
        <f t="shared" si="0"/>
        <v>1.06352</v>
      </c>
      <c r="I61" s="63"/>
      <c r="J61" s="94">
        <v>0</v>
      </c>
    </row>
    <row r="62" spans="1:10" ht="16.5" customHeight="1">
      <c r="A62" s="58" t="s">
        <v>353</v>
      </c>
      <c r="B62" s="6"/>
      <c r="C62" s="6"/>
      <c r="D62" s="19" t="s">
        <v>253</v>
      </c>
      <c r="E62" s="7">
        <v>100</v>
      </c>
      <c r="F62" s="8">
        <v>0</v>
      </c>
      <c r="G62" s="85">
        <v>0</v>
      </c>
      <c r="H62" s="63"/>
      <c r="I62" s="63"/>
      <c r="J62" s="94">
        <v>45</v>
      </c>
    </row>
    <row r="63" spans="1:10" ht="26.25" customHeight="1">
      <c r="A63" s="58" t="s">
        <v>351</v>
      </c>
      <c r="B63" s="6"/>
      <c r="C63" s="6"/>
      <c r="D63" s="19" t="s">
        <v>106</v>
      </c>
      <c r="E63" s="7">
        <v>5000</v>
      </c>
      <c r="F63" s="8">
        <v>8000</v>
      </c>
      <c r="G63" s="85">
        <v>9015</v>
      </c>
      <c r="H63" s="63">
        <f t="shared" si="0"/>
        <v>1.126875</v>
      </c>
      <c r="I63" s="63"/>
      <c r="J63" s="94">
        <v>0</v>
      </c>
    </row>
    <row r="64" spans="1:10" ht="16.5" customHeight="1">
      <c r="A64" s="21" t="s">
        <v>436</v>
      </c>
      <c r="B64" s="6"/>
      <c r="C64" s="6"/>
      <c r="D64" s="19" t="s">
        <v>206</v>
      </c>
      <c r="E64" s="7">
        <v>0</v>
      </c>
      <c r="F64" s="8">
        <v>0</v>
      </c>
      <c r="G64" s="85">
        <v>0.02</v>
      </c>
      <c r="H64" s="63"/>
      <c r="I64" s="63"/>
      <c r="J64" s="94"/>
    </row>
    <row r="65" spans="1:10" s="150" customFormat="1" ht="39" customHeight="1">
      <c r="A65" s="151" t="s">
        <v>354</v>
      </c>
      <c r="B65" s="145"/>
      <c r="C65" s="145" t="s">
        <v>161</v>
      </c>
      <c r="D65" s="145"/>
      <c r="E65" s="146">
        <f>SUM(E66:E70)</f>
        <v>432600</v>
      </c>
      <c r="F65" s="146">
        <f>SUM(F66:F71)</f>
        <v>407800</v>
      </c>
      <c r="G65" s="152">
        <f>SUM(G66:G71)</f>
        <v>437320.26</v>
      </c>
      <c r="H65" s="178">
        <f t="shared" si="0"/>
        <v>1.0723890632663071</v>
      </c>
      <c r="I65" s="179">
        <f>G65/18304485.21</f>
        <v>0.023891426335283426</v>
      </c>
      <c r="J65" s="152">
        <f>SUM(J66:J70)</f>
        <v>0</v>
      </c>
    </row>
    <row r="66" spans="1:10" ht="16.5" customHeight="1">
      <c r="A66" s="21" t="s">
        <v>36</v>
      </c>
      <c r="B66" s="6"/>
      <c r="C66" s="6"/>
      <c r="D66" s="19" t="s">
        <v>115</v>
      </c>
      <c r="E66" s="7">
        <v>300000</v>
      </c>
      <c r="F66" s="8">
        <v>260000</v>
      </c>
      <c r="G66" s="85">
        <v>267397.73</v>
      </c>
      <c r="H66" s="63">
        <f t="shared" si="0"/>
        <v>1.0284528076923076</v>
      </c>
      <c r="I66" s="63"/>
      <c r="J66" s="87">
        <v>0</v>
      </c>
    </row>
    <row r="67" spans="1:10" ht="24.75" customHeight="1">
      <c r="A67" s="21" t="s">
        <v>422</v>
      </c>
      <c r="B67" s="6"/>
      <c r="C67" s="6"/>
      <c r="D67" s="19" t="s">
        <v>116</v>
      </c>
      <c r="E67" s="7">
        <v>120000</v>
      </c>
      <c r="F67" s="8">
        <v>127000</v>
      </c>
      <c r="G67" s="85">
        <v>146296.45</v>
      </c>
      <c r="H67" s="63">
        <f t="shared" si="0"/>
        <v>1.1519405511811025</v>
      </c>
      <c r="I67" s="63"/>
      <c r="J67" s="87">
        <v>0</v>
      </c>
    </row>
    <row r="68" spans="1:10" ht="24.75" customHeight="1">
      <c r="A68" s="21" t="s">
        <v>423</v>
      </c>
      <c r="B68" s="6"/>
      <c r="C68" s="6"/>
      <c r="D68" s="19" t="s">
        <v>117</v>
      </c>
      <c r="E68" s="7">
        <v>10000</v>
      </c>
      <c r="F68" s="8">
        <v>17500</v>
      </c>
      <c r="G68" s="85">
        <v>18340.89</v>
      </c>
      <c r="H68" s="63">
        <f t="shared" si="0"/>
        <v>1.048050857142857</v>
      </c>
      <c r="I68" s="63"/>
      <c r="J68" s="87">
        <v>0</v>
      </c>
    </row>
    <row r="69" spans="1:10" ht="16.5" customHeight="1">
      <c r="A69" s="21" t="s">
        <v>37</v>
      </c>
      <c r="B69" s="6"/>
      <c r="C69" s="6"/>
      <c r="D69" s="19" t="s">
        <v>119</v>
      </c>
      <c r="E69" s="7">
        <v>100</v>
      </c>
      <c r="F69" s="8">
        <v>0</v>
      </c>
      <c r="G69" s="85">
        <v>0</v>
      </c>
      <c r="H69" s="63"/>
      <c r="I69" s="63"/>
      <c r="J69" s="87">
        <f>SUM(J70:J75)</f>
        <v>0</v>
      </c>
    </row>
    <row r="70" spans="1:10" ht="16.5" customHeight="1">
      <c r="A70" s="21" t="s">
        <v>162</v>
      </c>
      <c r="B70" s="6"/>
      <c r="C70" s="6"/>
      <c r="D70" s="19" t="s">
        <v>134</v>
      </c>
      <c r="E70" s="7">
        <v>2500</v>
      </c>
      <c r="F70" s="8">
        <v>3300</v>
      </c>
      <c r="G70" s="85">
        <v>5285.19</v>
      </c>
      <c r="H70" s="63">
        <f aca="true" t="shared" si="1" ref="H70:H143">G70/F70</f>
        <v>1.6015727272727271</v>
      </c>
      <c r="I70" s="63"/>
      <c r="J70" s="87">
        <f>SUM(J72:J76)</f>
        <v>0</v>
      </c>
    </row>
    <row r="71" spans="1:10" ht="16.5" customHeight="1" hidden="1">
      <c r="A71" s="58" t="s">
        <v>16</v>
      </c>
      <c r="B71" s="6"/>
      <c r="C71" s="6"/>
      <c r="D71" s="57" t="s">
        <v>102</v>
      </c>
      <c r="E71" s="7">
        <v>0</v>
      </c>
      <c r="F71" s="8">
        <v>0</v>
      </c>
      <c r="G71" s="85">
        <v>0</v>
      </c>
      <c r="H71" s="63" t="e">
        <f t="shared" si="1"/>
        <v>#DIV/0!</v>
      </c>
      <c r="I71" s="63">
        <f>G71/18304485.21</f>
        <v>0</v>
      </c>
      <c r="J71" s="87">
        <v>0</v>
      </c>
    </row>
    <row r="72" spans="1:10" s="150" customFormat="1" ht="26.25" customHeight="1">
      <c r="A72" s="151" t="s">
        <v>38</v>
      </c>
      <c r="B72" s="145"/>
      <c r="C72" s="145" t="s">
        <v>163</v>
      </c>
      <c r="D72" s="145"/>
      <c r="E72" s="146">
        <f>SUM(E73:E74)</f>
        <v>3497152</v>
      </c>
      <c r="F72" s="146">
        <f>SUM(F73:F74)</f>
        <v>3327152</v>
      </c>
      <c r="G72" s="152">
        <f>SUM(G73:G74)</f>
        <v>3468077.8</v>
      </c>
      <c r="H72" s="178">
        <f t="shared" si="1"/>
        <v>1.0423562854958235</v>
      </c>
      <c r="I72" s="179">
        <f>G72/18304485.21</f>
        <v>0.18946601121048406</v>
      </c>
      <c r="J72" s="152">
        <f>SUM(J73:J77)</f>
        <v>0</v>
      </c>
    </row>
    <row r="73" spans="1:10" ht="17.25" customHeight="1">
      <c r="A73" s="21" t="s">
        <v>39</v>
      </c>
      <c r="B73" s="6"/>
      <c r="C73" s="6"/>
      <c r="D73" s="19" t="s">
        <v>118</v>
      </c>
      <c r="E73" s="7">
        <v>3327152</v>
      </c>
      <c r="F73" s="8">
        <v>3327152</v>
      </c>
      <c r="G73" s="85">
        <v>3519001</v>
      </c>
      <c r="H73" s="63">
        <f t="shared" si="1"/>
        <v>1.0576616277224484</v>
      </c>
      <c r="I73" s="63"/>
      <c r="J73" s="87">
        <f>SUM(J74:J80)</f>
        <v>0</v>
      </c>
    </row>
    <row r="74" spans="1:10" ht="16.5" customHeight="1">
      <c r="A74" s="21" t="s">
        <v>40</v>
      </c>
      <c r="B74" s="6"/>
      <c r="C74" s="6"/>
      <c r="D74" s="19" t="s">
        <v>120</v>
      </c>
      <c r="E74" s="7">
        <v>170000</v>
      </c>
      <c r="F74" s="8">
        <v>0</v>
      </c>
      <c r="G74" s="85">
        <v>-50923.2</v>
      </c>
      <c r="H74" s="63"/>
      <c r="I74" s="63"/>
      <c r="J74" s="87">
        <f>SUM(J75:J81)</f>
        <v>0</v>
      </c>
    </row>
    <row r="75" spans="1:10" ht="18.75" customHeight="1">
      <c r="A75" s="10" t="s">
        <v>42</v>
      </c>
      <c r="B75" s="3">
        <v>758</v>
      </c>
      <c r="C75" s="3"/>
      <c r="D75" s="3"/>
      <c r="E75" s="4">
        <f>SUM(E76,E80,E82,E78)</f>
        <v>3596441</v>
      </c>
      <c r="F75" s="4">
        <f>SUM(F76,F80,F82,F78)</f>
        <v>4001049</v>
      </c>
      <c r="G75" s="86">
        <f>SUM(G76,G80,G82,G78)</f>
        <v>4009189.72</v>
      </c>
      <c r="H75" s="177">
        <f t="shared" si="1"/>
        <v>1.002034646413978</v>
      </c>
      <c r="I75" s="177">
        <f>G75/18304485.21</f>
        <v>0.21902772320577052</v>
      </c>
      <c r="J75" s="95">
        <v>0</v>
      </c>
    </row>
    <row r="76" spans="1:10" s="150" customFormat="1" ht="16.5" customHeight="1">
      <c r="A76" s="151" t="s">
        <v>424</v>
      </c>
      <c r="B76" s="145"/>
      <c r="C76" s="145">
        <v>75801</v>
      </c>
      <c r="D76" s="145"/>
      <c r="E76" s="146">
        <f>SUM(E77)</f>
        <v>3433396</v>
      </c>
      <c r="F76" s="147">
        <f>SUM(F77)</f>
        <v>3807604</v>
      </c>
      <c r="G76" s="148">
        <f>SUM(G77)</f>
        <v>3807604</v>
      </c>
      <c r="H76" s="178">
        <f t="shared" si="1"/>
        <v>1</v>
      </c>
      <c r="I76" s="179">
        <f>G76/18304485.21</f>
        <v>0.2080148092840028</v>
      </c>
      <c r="J76" s="153">
        <v>0</v>
      </c>
    </row>
    <row r="77" spans="1:10" ht="16.5" customHeight="1">
      <c r="A77" s="9" t="s">
        <v>43</v>
      </c>
      <c r="B77" s="6"/>
      <c r="C77" s="6"/>
      <c r="D77" s="19" t="s">
        <v>121</v>
      </c>
      <c r="E77" s="7">
        <v>3433396</v>
      </c>
      <c r="F77" s="8">
        <v>3807604</v>
      </c>
      <c r="G77" s="85">
        <v>3807604</v>
      </c>
      <c r="H77" s="63">
        <f t="shared" si="1"/>
        <v>1</v>
      </c>
      <c r="I77" s="63"/>
      <c r="J77" s="97">
        <v>0</v>
      </c>
    </row>
    <row r="78" spans="1:10" s="150" customFormat="1" ht="16.5" customHeight="1">
      <c r="A78" s="151" t="s">
        <v>355</v>
      </c>
      <c r="B78" s="145"/>
      <c r="C78" s="145" t="s">
        <v>356</v>
      </c>
      <c r="D78" s="145"/>
      <c r="E78" s="146">
        <f>SUM(E79)</f>
        <v>31645</v>
      </c>
      <c r="F78" s="147">
        <f>F79</f>
        <v>31645</v>
      </c>
      <c r="G78" s="148">
        <f>G79</f>
        <v>31645</v>
      </c>
      <c r="H78" s="178">
        <f t="shared" si="1"/>
        <v>1</v>
      </c>
      <c r="I78" s="179">
        <f>G78/18304485.21</f>
        <v>0.0017288112523761055</v>
      </c>
      <c r="J78" s="153">
        <v>0</v>
      </c>
    </row>
    <row r="79" spans="1:10" ht="16.5" customHeight="1">
      <c r="A79" s="58" t="s">
        <v>43</v>
      </c>
      <c r="B79" s="6"/>
      <c r="C79" s="6"/>
      <c r="D79" s="57" t="s">
        <v>121</v>
      </c>
      <c r="E79" s="7">
        <v>31645</v>
      </c>
      <c r="F79" s="8">
        <v>31645</v>
      </c>
      <c r="G79" s="85">
        <v>31645</v>
      </c>
      <c r="H79" s="63">
        <f t="shared" si="1"/>
        <v>1</v>
      </c>
      <c r="I79" s="63"/>
      <c r="J79" s="97">
        <v>0</v>
      </c>
    </row>
    <row r="80" spans="1:10" s="150" customFormat="1" ht="16.5" customHeight="1">
      <c r="A80" s="151" t="s">
        <v>165</v>
      </c>
      <c r="B80" s="145"/>
      <c r="C80" s="145" t="s">
        <v>166</v>
      </c>
      <c r="D80" s="145"/>
      <c r="E80" s="146">
        <f>SUM(E81)</f>
        <v>10000</v>
      </c>
      <c r="F80" s="147">
        <f>SUM(F81)</f>
        <v>40400</v>
      </c>
      <c r="G80" s="148">
        <f>SUM(G81)</f>
        <v>48540.72</v>
      </c>
      <c r="H80" s="178">
        <f t="shared" si="1"/>
        <v>1.2015029702970297</v>
      </c>
      <c r="I80" s="179">
        <f>G80/18304485.21</f>
        <v>0.0026518484099996168</v>
      </c>
      <c r="J80" s="153">
        <v>0</v>
      </c>
    </row>
    <row r="81" spans="1:10" ht="16.5" customHeight="1">
      <c r="A81" s="21" t="s">
        <v>16</v>
      </c>
      <c r="B81" s="6"/>
      <c r="C81" s="6"/>
      <c r="D81" s="19" t="s">
        <v>102</v>
      </c>
      <c r="E81" s="7">
        <v>10000</v>
      </c>
      <c r="F81" s="8">
        <v>40400</v>
      </c>
      <c r="G81" s="85">
        <v>48540.72</v>
      </c>
      <c r="H81" s="63">
        <f t="shared" si="1"/>
        <v>1.2015029702970297</v>
      </c>
      <c r="I81" s="63"/>
      <c r="J81" s="97">
        <v>0</v>
      </c>
    </row>
    <row r="82" spans="1:10" s="150" customFormat="1" ht="16.5" customHeight="1">
      <c r="A82" s="151" t="s">
        <v>357</v>
      </c>
      <c r="B82" s="145"/>
      <c r="C82" s="145" t="s">
        <v>122</v>
      </c>
      <c r="D82" s="145"/>
      <c r="E82" s="146">
        <f>SUM(E83)</f>
        <v>121400</v>
      </c>
      <c r="F82" s="147">
        <f>SUM(F83)</f>
        <v>121400</v>
      </c>
      <c r="G82" s="148">
        <f>G83</f>
        <v>121400</v>
      </c>
      <c r="H82" s="178">
        <f t="shared" si="1"/>
        <v>1</v>
      </c>
      <c r="I82" s="179">
        <f>G82/18304485.21</f>
        <v>0.00663225425939198</v>
      </c>
      <c r="J82" s="153">
        <v>0</v>
      </c>
    </row>
    <row r="83" spans="1:10" ht="16.5" customHeight="1">
      <c r="A83" s="9" t="s">
        <v>43</v>
      </c>
      <c r="B83" s="6"/>
      <c r="C83" s="6"/>
      <c r="D83" s="19" t="s">
        <v>121</v>
      </c>
      <c r="E83" s="7">
        <v>121400</v>
      </c>
      <c r="F83" s="8">
        <v>121400</v>
      </c>
      <c r="G83" s="85">
        <v>121400</v>
      </c>
      <c r="H83" s="63">
        <f t="shared" si="1"/>
        <v>1</v>
      </c>
      <c r="I83" s="63"/>
      <c r="J83" s="97">
        <v>0</v>
      </c>
    </row>
    <row r="84" spans="1:10" ht="18.75" customHeight="1">
      <c r="A84" s="10" t="s">
        <v>46</v>
      </c>
      <c r="B84" s="3">
        <v>801</v>
      </c>
      <c r="C84" s="3"/>
      <c r="D84" s="3"/>
      <c r="E84" s="4">
        <f>SUM(E85,E97,E103,E95,E107)</f>
        <v>569610</v>
      </c>
      <c r="F84" s="4">
        <f>SUM(F85,F97,F103,F110,F95,F107)</f>
        <v>739994</v>
      </c>
      <c r="G84" s="86">
        <f>SUM(G85,G97,G103,G110,G95,G107,)</f>
        <v>758186.89</v>
      </c>
      <c r="H84" s="177">
        <f t="shared" si="1"/>
        <v>1.024585185825831</v>
      </c>
      <c r="I84" s="177">
        <f>G84/18304485.21</f>
        <v>0.041420825622880214</v>
      </c>
      <c r="J84" s="86">
        <f>SUM(J85,J97,J103,J110,J95,J107,)</f>
        <v>2318.31</v>
      </c>
    </row>
    <row r="85" spans="1:10" s="150" customFormat="1" ht="17.25" customHeight="1">
      <c r="A85" s="151" t="s">
        <v>47</v>
      </c>
      <c r="B85" s="145"/>
      <c r="C85" s="145">
        <v>80101</v>
      </c>
      <c r="D85" s="145"/>
      <c r="E85" s="146">
        <f>SUM(E86:E94)</f>
        <v>17300</v>
      </c>
      <c r="F85" s="146">
        <f>SUM(F86:F94)</f>
        <v>74458</v>
      </c>
      <c r="G85" s="152">
        <f>SUM(G86:G94)</f>
        <v>76137.32</v>
      </c>
      <c r="H85" s="178">
        <f t="shared" si="1"/>
        <v>1.0225539230170029</v>
      </c>
      <c r="I85" s="179">
        <f>G85/18304485.21</f>
        <v>0.0041594898259364925</v>
      </c>
      <c r="J85" s="152">
        <f>SUM(J86:J92)</f>
        <v>1117.42</v>
      </c>
    </row>
    <row r="86" spans="1:12" ht="17.25" customHeight="1">
      <c r="A86" s="9" t="s">
        <v>162</v>
      </c>
      <c r="B86" s="6"/>
      <c r="C86" s="6"/>
      <c r="D86" s="6" t="s">
        <v>134</v>
      </c>
      <c r="E86" s="7">
        <v>0</v>
      </c>
      <c r="F86" s="7">
        <v>97</v>
      </c>
      <c r="G86" s="87">
        <v>132</v>
      </c>
      <c r="H86" s="178">
        <f t="shared" si="1"/>
        <v>1.3608247422680413</v>
      </c>
      <c r="I86" s="63"/>
      <c r="J86" s="94">
        <v>0</v>
      </c>
      <c r="L86" s="135"/>
    </row>
    <row r="87" spans="1:12" ht="51.75" customHeight="1">
      <c r="A87" s="21" t="s">
        <v>421</v>
      </c>
      <c r="B87" s="6"/>
      <c r="C87" s="6"/>
      <c r="D87" s="57" t="s">
        <v>101</v>
      </c>
      <c r="E87" s="7">
        <v>2600</v>
      </c>
      <c r="F87" s="7">
        <v>12510</v>
      </c>
      <c r="G87" s="87">
        <v>14375</v>
      </c>
      <c r="H87" s="63">
        <f t="shared" si="1"/>
        <v>1.1490807354116708</v>
      </c>
      <c r="I87" s="63"/>
      <c r="J87" s="85">
        <v>1100</v>
      </c>
      <c r="L87" s="135"/>
    </row>
    <row r="88" spans="1:10" ht="16.5" customHeight="1">
      <c r="A88" s="9" t="s">
        <v>59</v>
      </c>
      <c r="B88" s="6"/>
      <c r="C88" s="6"/>
      <c r="D88" s="19" t="s">
        <v>125</v>
      </c>
      <c r="E88" s="7">
        <v>6700</v>
      </c>
      <c r="F88" s="8">
        <v>7504</v>
      </c>
      <c r="G88" s="85">
        <v>7961.76</v>
      </c>
      <c r="H88" s="63">
        <f t="shared" si="1"/>
        <v>1.061002132196162</v>
      </c>
      <c r="I88" s="63"/>
      <c r="J88" s="94">
        <v>0</v>
      </c>
    </row>
    <row r="89" spans="1:10" ht="16.5" customHeight="1">
      <c r="A89" s="21" t="s">
        <v>16</v>
      </c>
      <c r="B89" s="6"/>
      <c r="C89" s="6"/>
      <c r="D89" s="19" t="s">
        <v>102</v>
      </c>
      <c r="E89" s="7">
        <v>0</v>
      </c>
      <c r="F89" s="8">
        <v>19</v>
      </c>
      <c r="G89" s="85">
        <v>57.56</v>
      </c>
      <c r="H89" s="63">
        <f t="shared" si="1"/>
        <v>3.0294736842105263</v>
      </c>
      <c r="I89" s="63"/>
      <c r="J89" s="94">
        <v>17.42</v>
      </c>
    </row>
    <row r="90" spans="1:10" ht="16.5" customHeight="1">
      <c r="A90" s="21" t="s">
        <v>16</v>
      </c>
      <c r="B90" s="6"/>
      <c r="C90" s="6"/>
      <c r="D90" s="19" t="s">
        <v>403</v>
      </c>
      <c r="E90" s="7">
        <v>0</v>
      </c>
      <c r="F90" s="8">
        <v>120</v>
      </c>
      <c r="G90" s="85">
        <v>508.08</v>
      </c>
      <c r="H90" s="63">
        <f t="shared" si="1"/>
        <v>4.234</v>
      </c>
      <c r="I90" s="63"/>
      <c r="J90" s="94">
        <v>0</v>
      </c>
    </row>
    <row r="91" spans="1:10" ht="25.5" customHeight="1">
      <c r="A91" s="58" t="s">
        <v>297</v>
      </c>
      <c r="B91" s="6"/>
      <c r="C91" s="6"/>
      <c r="D91" s="57" t="s">
        <v>298</v>
      </c>
      <c r="E91" s="7">
        <v>8000</v>
      </c>
      <c r="F91" s="8">
        <v>6154</v>
      </c>
      <c r="G91" s="85">
        <v>4894</v>
      </c>
      <c r="H91" s="63">
        <f t="shared" si="1"/>
        <v>0.7952551186220345</v>
      </c>
      <c r="I91" s="63"/>
      <c r="J91" s="94">
        <v>0</v>
      </c>
    </row>
    <row r="92" spans="1:10" s="136" customFormat="1" ht="16.5" customHeight="1" hidden="1">
      <c r="A92" s="58" t="s">
        <v>8</v>
      </c>
      <c r="B92" s="57"/>
      <c r="C92" s="57"/>
      <c r="D92" s="57" t="s">
        <v>206</v>
      </c>
      <c r="E92" s="59">
        <v>0</v>
      </c>
      <c r="F92" s="60">
        <v>0</v>
      </c>
      <c r="G92" s="90">
        <v>0</v>
      </c>
      <c r="H92" s="63" t="e">
        <f t="shared" si="1"/>
        <v>#DIV/0!</v>
      </c>
      <c r="I92" s="63"/>
      <c r="J92" s="97">
        <v>0</v>
      </c>
    </row>
    <row r="93" spans="1:10" s="136" customFormat="1" ht="16.5" customHeight="1">
      <c r="A93" s="21" t="s">
        <v>8</v>
      </c>
      <c r="B93" s="57"/>
      <c r="C93" s="57"/>
      <c r="D93" s="19" t="s">
        <v>206</v>
      </c>
      <c r="E93" s="59">
        <v>0</v>
      </c>
      <c r="F93" s="60">
        <v>54</v>
      </c>
      <c r="G93" s="90">
        <v>54.12</v>
      </c>
      <c r="H93" s="63">
        <f t="shared" si="1"/>
        <v>1.0022222222222221</v>
      </c>
      <c r="I93" s="63"/>
      <c r="J93" s="97"/>
    </row>
    <row r="94" spans="1:10" s="136" customFormat="1" ht="51.75" customHeight="1">
      <c r="A94" s="21" t="s">
        <v>358</v>
      </c>
      <c r="B94" s="57"/>
      <c r="C94" s="57"/>
      <c r="D94" s="19" t="s">
        <v>413</v>
      </c>
      <c r="E94" s="59">
        <v>0</v>
      </c>
      <c r="F94" s="60">
        <v>48000</v>
      </c>
      <c r="G94" s="90">
        <v>48154.8</v>
      </c>
      <c r="H94" s="63">
        <f t="shared" si="1"/>
        <v>1.003225</v>
      </c>
      <c r="I94" s="63"/>
      <c r="J94" s="97">
        <v>0</v>
      </c>
    </row>
    <row r="95" spans="1:10" s="150" customFormat="1" ht="17.25" customHeight="1">
      <c r="A95" s="151" t="s">
        <v>284</v>
      </c>
      <c r="B95" s="145"/>
      <c r="C95" s="145" t="s">
        <v>194</v>
      </c>
      <c r="D95" s="145"/>
      <c r="E95" s="146">
        <f>E96</f>
        <v>65963</v>
      </c>
      <c r="F95" s="146">
        <f>F96</f>
        <v>112612</v>
      </c>
      <c r="G95" s="152">
        <f>G96</f>
        <v>112612.77</v>
      </c>
      <c r="H95" s="178">
        <f t="shared" si="1"/>
        <v>1.0000068376371969</v>
      </c>
      <c r="I95" s="179">
        <f>G95/18304485.21</f>
        <v>0.006152195415934344</v>
      </c>
      <c r="J95" s="153">
        <v>0</v>
      </c>
    </row>
    <row r="96" spans="1:10" ht="38.25" customHeight="1">
      <c r="A96" s="206" t="s">
        <v>426</v>
      </c>
      <c r="B96" s="6"/>
      <c r="C96" s="6"/>
      <c r="D96" s="57" t="s">
        <v>97</v>
      </c>
      <c r="E96" s="7">
        <v>65963</v>
      </c>
      <c r="F96" s="8">
        <v>112612</v>
      </c>
      <c r="G96" s="85">
        <v>112612.77</v>
      </c>
      <c r="H96" s="63">
        <f t="shared" si="1"/>
        <v>1.0000068376371969</v>
      </c>
      <c r="I96" s="63"/>
      <c r="J96" s="85">
        <v>0</v>
      </c>
    </row>
    <row r="97" spans="1:10" s="150" customFormat="1" ht="16.5" customHeight="1">
      <c r="A97" s="151" t="s">
        <v>123</v>
      </c>
      <c r="B97" s="145"/>
      <c r="C97" s="145" t="s">
        <v>124</v>
      </c>
      <c r="D97" s="145"/>
      <c r="E97" s="146">
        <f>SUM(E98:E102)</f>
        <v>344170</v>
      </c>
      <c r="F97" s="147">
        <f>SUM(F98:F102)</f>
        <v>361122</v>
      </c>
      <c r="G97" s="148">
        <f>SUM(G98:G102)</f>
        <v>368833.83</v>
      </c>
      <c r="H97" s="178">
        <f t="shared" si="1"/>
        <v>1.0213551929818732</v>
      </c>
      <c r="I97" s="179">
        <f>G97/18304485.21</f>
        <v>0.02014991548620558</v>
      </c>
      <c r="J97" s="148">
        <f>SUM(J98:J102)</f>
        <v>1111.6200000000001</v>
      </c>
    </row>
    <row r="98" spans="1:10" ht="16.5" customHeight="1">
      <c r="A98" s="21" t="s">
        <v>59</v>
      </c>
      <c r="B98" s="6"/>
      <c r="C98" s="19"/>
      <c r="D98" s="19" t="s">
        <v>125</v>
      </c>
      <c r="E98" s="7">
        <v>225600</v>
      </c>
      <c r="F98" s="8">
        <v>225600</v>
      </c>
      <c r="G98" s="85">
        <v>233282.79</v>
      </c>
      <c r="H98" s="63">
        <f t="shared" si="1"/>
        <v>1.034054920212766</v>
      </c>
      <c r="I98" s="63"/>
      <c r="J98" s="94">
        <v>1101.48</v>
      </c>
    </row>
    <row r="99" spans="1:10" ht="16.5" customHeight="1">
      <c r="A99" s="21" t="s">
        <v>16</v>
      </c>
      <c r="B99" s="6"/>
      <c r="C99" s="19"/>
      <c r="D99" s="19" t="s">
        <v>102</v>
      </c>
      <c r="E99" s="7">
        <v>300</v>
      </c>
      <c r="F99" s="8">
        <v>300</v>
      </c>
      <c r="G99" s="85">
        <v>329.37</v>
      </c>
      <c r="H99" s="63">
        <f t="shared" si="1"/>
        <v>1.0979</v>
      </c>
      <c r="I99" s="63"/>
      <c r="J99" s="94">
        <v>10.14</v>
      </c>
    </row>
    <row r="100" spans="1:10" ht="26.25" customHeight="1">
      <c r="A100" s="58" t="s">
        <v>297</v>
      </c>
      <c r="B100" s="6"/>
      <c r="C100" s="19"/>
      <c r="D100" s="57" t="s">
        <v>298</v>
      </c>
      <c r="E100" s="7">
        <v>480</v>
      </c>
      <c r="F100" s="8">
        <v>318</v>
      </c>
      <c r="G100" s="85">
        <v>318</v>
      </c>
      <c r="H100" s="63">
        <f t="shared" si="1"/>
        <v>1</v>
      </c>
      <c r="I100" s="63"/>
      <c r="J100" s="85">
        <v>0</v>
      </c>
    </row>
    <row r="101" spans="1:10" ht="15" customHeight="1" hidden="1">
      <c r="A101" s="58" t="s">
        <v>8</v>
      </c>
      <c r="B101" s="6"/>
      <c r="C101" s="19"/>
      <c r="D101" s="57" t="s">
        <v>206</v>
      </c>
      <c r="E101" s="7">
        <v>0</v>
      </c>
      <c r="F101" s="8">
        <v>0</v>
      </c>
      <c r="G101" s="85">
        <v>0</v>
      </c>
      <c r="H101" s="63"/>
      <c r="I101" s="63"/>
      <c r="J101" s="94">
        <v>0</v>
      </c>
    </row>
    <row r="102" spans="1:10" ht="39" customHeight="1">
      <c r="A102" s="206" t="s">
        <v>426</v>
      </c>
      <c r="B102" s="6"/>
      <c r="C102" s="19"/>
      <c r="D102" s="57" t="s">
        <v>97</v>
      </c>
      <c r="E102" s="7">
        <v>117790</v>
      </c>
      <c r="F102" s="8">
        <v>134904</v>
      </c>
      <c r="G102" s="85">
        <v>134903.67</v>
      </c>
      <c r="H102" s="63">
        <f t="shared" si="1"/>
        <v>0.999997553816047</v>
      </c>
      <c r="I102" s="63"/>
      <c r="J102" s="85">
        <v>0</v>
      </c>
    </row>
    <row r="103" spans="1:10" s="150" customFormat="1" ht="16.5" customHeight="1">
      <c r="A103" s="151" t="s">
        <v>49</v>
      </c>
      <c r="B103" s="145"/>
      <c r="C103" s="145">
        <v>80110</v>
      </c>
      <c r="D103" s="145"/>
      <c r="E103" s="146">
        <f>SUM(E104:E106)</f>
        <v>20177</v>
      </c>
      <c r="F103" s="147">
        <f>SUM(F104:F106)</f>
        <v>84658</v>
      </c>
      <c r="G103" s="148">
        <f>SUM(G104:G106)</f>
        <v>86726.26000000001</v>
      </c>
      <c r="H103" s="179">
        <f t="shared" si="1"/>
        <v>1.0244307685038627</v>
      </c>
      <c r="I103" s="179">
        <f>G103/18304485.21</f>
        <v>0.004737978643213643</v>
      </c>
      <c r="J103" s="153">
        <v>0</v>
      </c>
    </row>
    <row r="104" spans="1:10" ht="51">
      <c r="A104" s="21" t="s">
        <v>421</v>
      </c>
      <c r="B104" s="6"/>
      <c r="C104" s="6"/>
      <c r="D104" s="57" t="s">
        <v>101</v>
      </c>
      <c r="E104" s="7">
        <v>500</v>
      </c>
      <c r="F104" s="8">
        <v>715</v>
      </c>
      <c r="G104" s="85">
        <v>715</v>
      </c>
      <c r="H104" s="63">
        <f t="shared" si="1"/>
        <v>1</v>
      </c>
      <c r="I104" s="63"/>
      <c r="J104" s="85">
        <v>0</v>
      </c>
    </row>
    <row r="105" spans="1:10" ht="16.5" customHeight="1">
      <c r="A105" s="58" t="s">
        <v>16</v>
      </c>
      <c r="B105" s="6"/>
      <c r="C105" s="6"/>
      <c r="D105" s="57" t="s">
        <v>403</v>
      </c>
      <c r="E105" s="7">
        <v>20</v>
      </c>
      <c r="F105" s="8">
        <v>286</v>
      </c>
      <c r="G105" s="85">
        <v>773.66</v>
      </c>
      <c r="H105" s="63">
        <f t="shared" si="1"/>
        <v>2.705104895104895</v>
      </c>
      <c r="I105" s="63"/>
      <c r="J105" s="94">
        <v>0</v>
      </c>
    </row>
    <row r="106" spans="1:10" ht="50.25" customHeight="1">
      <c r="A106" s="58" t="s">
        <v>358</v>
      </c>
      <c r="B106" s="6"/>
      <c r="C106" s="6"/>
      <c r="D106" s="57" t="s">
        <v>413</v>
      </c>
      <c r="E106" s="7">
        <v>19657</v>
      </c>
      <c r="F106" s="8">
        <v>83657</v>
      </c>
      <c r="G106" s="85">
        <v>85237.6</v>
      </c>
      <c r="H106" s="63">
        <f t="shared" si="1"/>
        <v>1.0188938164170362</v>
      </c>
      <c r="I106" s="63"/>
      <c r="J106" s="85">
        <v>0</v>
      </c>
    </row>
    <row r="107" spans="1:10" s="150" customFormat="1" ht="16.5" customHeight="1">
      <c r="A107" s="151" t="s">
        <v>359</v>
      </c>
      <c r="B107" s="145"/>
      <c r="C107" s="145" t="s">
        <v>241</v>
      </c>
      <c r="D107" s="145"/>
      <c r="E107" s="146">
        <f>SUM(E108)</f>
        <v>122000</v>
      </c>
      <c r="F107" s="147">
        <f>F108+F109</f>
        <v>107012</v>
      </c>
      <c r="G107" s="148">
        <f>G108+G109</f>
        <v>113744.70999999999</v>
      </c>
      <c r="H107" s="178">
        <f t="shared" si="1"/>
        <v>1.062915467424214</v>
      </c>
      <c r="I107" s="179">
        <f>G107/18304485.21</f>
        <v>0.0062140349042899955</v>
      </c>
      <c r="J107" s="148">
        <f>J108+J109</f>
        <v>89.27</v>
      </c>
    </row>
    <row r="108" spans="1:10" ht="16.5" customHeight="1">
      <c r="A108" s="58" t="s">
        <v>59</v>
      </c>
      <c r="B108" s="6"/>
      <c r="C108" s="6"/>
      <c r="D108" s="57" t="s">
        <v>125</v>
      </c>
      <c r="E108" s="7">
        <v>122000</v>
      </c>
      <c r="F108" s="8">
        <v>107000</v>
      </c>
      <c r="G108" s="85">
        <v>113729.76</v>
      </c>
      <c r="H108" s="63">
        <f t="shared" si="1"/>
        <v>1.062894953271028</v>
      </c>
      <c r="I108" s="63"/>
      <c r="J108" s="94">
        <v>84</v>
      </c>
    </row>
    <row r="109" spans="1:12" ht="16.5" customHeight="1">
      <c r="A109" s="58" t="s">
        <v>16</v>
      </c>
      <c r="B109" s="6"/>
      <c r="C109" s="6"/>
      <c r="D109" s="57" t="s">
        <v>102</v>
      </c>
      <c r="E109" s="7">
        <v>0</v>
      </c>
      <c r="F109" s="8">
        <v>12</v>
      </c>
      <c r="G109" s="85">
        <v>14.95</v>
      </c>
      <c r="H109" s="63">
        <f t="shared" si="1"/>
        <v>1.2458333333333333</v>
      </c>
      <c r="I109" s="63"/>
      <c r="J109" s="94">
        <v>5.27</v>
      </c>
      <c r="L109" s="135"/>
    </row>
    <row r="110" spans="1:10" ht="16.5" customHeight="1">
      <c r="A110" s="58" t="s">
        <v>15</v>
      </c>
      <c r="B110" s="6"/>
      <c r="C110" s="57" t="s">
        <v>146</v>
      </c>
      <c r="D110" s="57"/>
      <c r="E110" s="7">
        <v>0</v>
      </c>
      <c r="F110" s="8">
        <f>SUM(F111)</f>
        <v>132</v>
      </c>
      <c r="G110" s="85">
        <f>SUM(G111)</f>
        <v>132</v>
      </c>
      <c r="H110" s="63">
        <f t="shared" si="1"/>
        <v>1</v>
      </c>
      <c r="I110" s="179">
        <f>G110/18304485.21</f>
        <v>7.211347300162613E-06</v>
      </c>
      <c r="J110" s="94">
        <v>0</v>
      </c>
    </row>
    <row r="111" spans="1:10" ht="26.25" customHeight="1">
      <c r="A111" s="21" t="s">
        <v>191</v>
      </c>
      <c r="B111" s="6"/>
      <c r="C111" s="6"/>
      <c r="D111" s="57" t="s">
        <v>164</v>
      </c>
      <c r="E111" s="7">
        <v>0</v>
      </c>
      <c r="F111" s="8">
        <v>132</v>
      </c>
      <c r="G111" s="85">
        <v>132</v>
      </c>
      <c r="H111" s="63">
        <f t="shared" si="1"/>
        <v>1</v>
      </c>
      <c r="I111" s="63"/>
      <c r="J111" s="94">
        <v>0</v>
      </c>
    </row>
    <row r="112" spans="1:10" ht="16.5" customHeight="1">
      <c r="A112" s="15" t="s">
        <v>51</v>
      </c>
      <c r="B112" s="56" t="s">
        <v>301</v>
      </c>
      <c r="C112" s="56"/>
      <c r="D112" s="56"/>
      <c r="E112" s="62">
        <f>SUM(E113)</f>
        <v>1200</v>
      </c>
      <c r="F112" s="61">
        <f>F113</f>
        <v>2850</v>
      </c>
      <c r="G112" s="88">
        <f>G113</f>
        <v>2850</v>
      </c>
      <c r="H112" s="177">
        <f t="shared" si="1"/>
        <v>1</v>
      </c>
      <c r="I112" s="177">
        <f>G112/18304485.21</f>
        <v>0.0001556995439807837</v>
      </c>
      <c r="J112" s="96">
        <v>0</v>
      </c>
    </row>
    <row r="113" spans="1:10" s="150" customFormat="1" ht="16.5" customHeight="1">
      <c r="A113" s="151" t="s">
        <v>52</v>
      </c>
      <c r="B113" s="145"/>
      <c r="C113" s="145" t="s">
        <v>302</v>
      </c>
      <c r="D113" s="145"/>
      <c r="E113" s="146">
        <f>SUM(E114)</f>
        <v>1200</v>
      </c>
      <c r="F113" s="147">
        <f>SUM(F114:F116)</f>
        <v>2850</v>
      </c>
      <c r="G113" s="148">
        <f>G114+G116+G115</f>
        <v>2850</v>
      </c>
      <c r="H113" s="178">
        <f t="shared" si="1"/>
        <v>1</v>
      </c>
      <c r="I113" s="179">
        <f>G113/18304485.21</f>
        <v>0.0001556995439807837</v>
      </c>
      <c r="J113" s="153">
        <v>0</v>
      </c>
    </row>
    <row r="114" spans="1:10" ht="16.5" customHeight="1">
      <c r="A114" s="58" t="s">
        <v>162</v>
      </c>
      <c r="B114" s="57"/>
      <c r="C114" s="6"/>
      <c r="D114" s="57" t="s">
        <v>134</v>
      </c>
      <c r="E114" s="7">
        <v>1200</v>
      </c>
      <c r="F114" s="8">
        <v>0</v>
      </c>
      <c r="G114" s="85">
        <v>0</v>
      </c>
      <c r="H114" s="178"/>
      <c r="I114" s="63"/>
      <c r="J114" s="94">
        <v>0</v>
      </c>
    </row>
    <row r="115" spans="1:10" ht="27.75" customHeight="1">
      <c r="A115" s="58" t="s">
        <v>297</v>
      </c>
      <c r="B115" s="57"/>
      <c r="C115" s="6"/>
      <c r="D115" s="19" t="s">
        <v>298</v>
      </c>
      <c r="E115" s="7">
        <v>0</v>
      </c>
      <c r="F115" s="8">
        <v>300</v>
      </c>
      <c r="G115" s="85">
        <v>300</v>
      </c>
      <c r="H115" s="178">
        <f t="shared" si="1"/>
        <v>1</v>
      </c>
      <c r="I115" s="63"/>
      <c r="J115" s="94"/>
    </row>
    <row r="116" spans="1:10" ht="16.5" customHeight="1">
      <c r="A116" s="58" t="s">
        <v>8</v>
      </c>
      <c r="B116" s="57"/>
      <c r="C116" s="6"/>
      <c r="D116" s="57" t="s">
        <v>206</v>
      </c>
      <c r="E116" s="7">
        <v>0</v>
      </c>
      <c r="F116" s="8">
        <v>2550</v>
      </c>
      <c r="G116" s="85">
        <v>2550</v>
      </c>
      <c r="H116" s="63">
        <f t="shared" si="1"/>
        <v>1</v>
      </c>
      <c r="I116" s="63"/>
      <c r="J116" s="94">
        <v>0</v>
      </c>
    </row>
    <row r="117" spans="1:10" ht="16.5" customHeight="1">
      <c r="A117" s="10" t="s">
        <v>126</v>
      </c>
      <c r="B117" s="3" t="s">
        <v>127</v>
      </c>
      <c r="C117" s="57"/>
      <c r="D117" s="3"/>
      <c r="E117" s="4">
        <f>SUM(E118,E123,E126,E132,E134,E136,E139,E129)</f>
        <v>3260000</v>
      </c>
      <c r="F117" s="4">
        <f>SUM(F118,F123,F126,F132,F134,F136,F139,F129)</f>
        <v>3533337</v>
      </c>
      <c r="G117" s="86">
        <f>SUM(G118,G123,G126,G132,G134,G136,G139,G129)</f>
        <v>3520999.98</v>
      </c>
      <c r="H117" s="177">
        <f t="shared" si="1"/>
        <v>0.9965083941894023</v>
      </c>
      <c r="I117" s="177">
        <f>G117/18304485.21</f>
        <v>0.19235722499731528</v>
      </c>
      <c r="J117" s="96">
        <f>J118</f>
        <v>519403.14</v>
      </c>
    </row>
    <row r="118" spans="1:10" s="150" customFormat="1" ht="41.25" customHeight="1">
      <c r="A118" s="154" t="s">
        <v>280</v>
      </c>
      <c r="B118" s="155"/>
      <c r="C118" s="156" t="s">
        <v>135</v>
      </c>
      <c r="D118" s="155"/>
      <c r="E118" s="157">
        <f>SUM(E119:E122)</f>
        <v>2814060</v>
      </c>
      <c r="F118" s="158">
        <f>SUM(F119:F122)</f>
        <v>3006530</v>
      </c>
      <c r="G118" s="159">
        <f>SUM(G119:G122)</f>
        <v>2993317.69</v>
      </c>
      <c r="H118" s="178">
        <f t="shared" si="1"/>
        <v>0.9956054621108055</v>
      </c>
      <c r="I118" s="179">
        <f>G118/18304485.21</f>
        <v>0.16352919274477645</v>
      </c>
      <c r="J118" s="148">
        <f>SUM(J119:J122)</f>
        <v>519403.14</v>
      </c>
    </row>
    <row r="119" spans="1:10" ht="16.5" customHeight="1">
      <c r="A119" s="11" t="s">
        <v>16</v>
      </c>
      <c r="B119" s="3"/>
      <c r="C119" s="12"/>
      <c r="D119" s="57" t="s">
        <v>102</v>
      </c>
      <c r="E119" s="59">
        <v>60</v>
      </c>
      <c r="F119" s="60">
        <v>573</v>
      </c>
      <c r="G119" s="90">
        <v>573.68</v>
      </c>
      <c r="H119" s="63">
        <f t="shared" si="1"/>
        <v>1.0011867364746945</v>
      </c>
      <c r="I119" s="63"/>
      <c r="J119" s="97">
        <v>0</v>
      </c>
    </row>
    <row r="120" spans="1:10" ht="16.5" customHeight="1">
      <c r="A120" s="11" t="s">
        <v>8</v>
      </c>
      <c r="B120" s="3"/>
      <c r="C120" s="12"/>
      <c r="D120" s="57" t="s">
        <v>206</v>
      </c>
      <c r="E120" s="59">
        <v>3000</v>
      </c>
      <c r="F120" s="60">
        <v>3457</v>
      </c>
      <c r="G120" s="90">
        <v>3457</v>
      </c>
      <c r="H120" s="63">
        <f t="shared" si="1"/>
        <v>1</v>
      </c>
      <c r="I120" s="63"/>
      <c r="J120" s="97">
        <v>622</v>
      </c>
    </row>
    <row r="121" spans="1:10" ht="39" customHeight="1">
      <c r="A121" s="21" t="s">
        <v>420</v>
      </c>
      <c r="B121" s="3"/>
      <c r="C121" s="12"/>
      <c r="D121" s="12" t="s">
        <v>103</v>
      </c>
      <c r="E121" s="13">
        <v>2799000</v>
      </c>
      <c r="F121" s="14">
        <v>2990500</v>
      </c>
      <c r="G121" s="89">
        <v>2969181.8</v>
      </c>
      <c r="H121" s="63">
        <f t="shared" si="1"/>
        <v>0.9928713593044641</v>
      </c>
      <c r="I121" s="63"/>
      <c r="J121" s="90">
        <v>0</v>
      </c>
    </row>
    <row r="122" spans="1:10" ht="40.5" customHeight="1">
      <c r="A122" s="22" t="s">
        <v>344</v>
      </c>
      <c r="B122" s="3"/>
      <c r="C122" s="12"/>
      <c r="D122" s="12" t="s">
        <v>104</v>
      </c>
      <c r="E122" s="13">
        <v>12000</v>
      </c>
      <c r="F122" s="14">
        <v>12000</v>
      </c>
      <c r="G122" s="89">
        <v>20105.21</v>
      </c>
      <c r="H122" s="63">
        <f t="shared" si="1"/>
        <v>1.6754341666666666</v>
      </c>
      <c r="I122" s="63"/>
      <c r="J122" s="90">
        <v>518781.14</v>
      </c>
    </row>
    <row r="123" spans="1:10" s="150" customFormat="1" ht="66" customHeight="1">
      <c r="A123" s="160" t="s">
        <v>337</v>
      </c>
      <c r="B123" s="145"/>
      <c r="C123" s="145" t="s">
        <v>128</v>
      </c>
      <c r="D123" s="145"/>
      <c r="E123" s="146">
        <f>SUM(E124,E125)</f>
        <v>29100</v>
      </c>
      <c r="F123" s="147">
        <f>SUM(F124,F125)</f>
        <v>32495</v>
      </c>
      <c r="G123" s="148">
        <f>SUM(G124,G125)</f>
        <v>32493.6</v>
      </c>
      <c r="H123" s="178">
        <f t="shared" si="1"/>
        <v>0.9999569164486843</v>
      </c>
      <c r="I123" s="179">
        <f>G123/18304485.21</f>
        <v>0.0017751714744891204</v>
      </c>
      <c r="J123" s="148">
        <f>SUM(J124,J125)</f>
        <v>0</v>
      </c>
    </row>
    <row r="124" spans="1:10" ht="39.75" customHeight="1">
      <c r="A124" s="21" t="s">
        <v>420</v>
      </c>
      <c r="B124" s="6"/>
      <c r="C124" s="6"/>
      <c r="D124" s="19" t="s">
        <v>103</v>
      </c>
      <c r="E124" s="7">
        <v>15000</v>
      </c>
      <c r="F124" s="8">
        <v>22325</v>
      </c>
      <c r="G124" s="85">
        <v>22323.6</v>
      </c>
      <c r="H124" s="63">
        <f t="shared" si="1"/>
        <v>0.9999372900335946</v>
      </c>
      <c r="I124" s="63"/>
      <c r="J124" s="85">
        <v>0</v>
      </c>
    </row>
    <row r="125" spans="1:10" ht="25.5">
      <c r="A125" s="21" t="s">
        <v>310</v>
      </c>
      <c r="B125" s="6"/>
      <c r="C125" s="6"/>
      <c r="D125" s="19" t="s">
        <v>164</v>
      </c>
      <c r="E125" s="7">
        <v>14100</v>
      </c>
      <c r="F125" s="8">
        <v>10170</v>
      </c>
      <c r="G125" s="85">
        <v>10170</v>
      </c>
      <c r="H125" s="63">
        <f t="shared" si="1"/>
        <v>1</v>
      </c>
      <c r="I125" s="63"/>
      <c r="J125" s="85">
        <v>0</v>
      </c>
    </row>
    <row r="126" spans="1:10" s="150" customFormat="1" ht="29.25" customHeight="1">
      <c r="A126" s="161" t="s">
        <v>249</v>
      </c>
      <c r="B126" s="162"/>
      <c r="C126" s="145" t="s">
        <v>129</v>
      </c>
      <c r="D126" s="145"/>
      <c r="E126" s="146">
        <f>SUM(E128:E128)</f>
        <v>88600</v>
      </c>
      <c r="F126" s="147">
        <f>SUM(F127:F128)</f>
        <v>119980</v>
      </c>
      <c r="G126" s="148">
        <f>SUM(G127:G128)</f>
        <v>117430.07</v>
      </c>
      <c r="H126" s="178">
        <f t="shared" si="1"/>
        <v>0.978747041173529</v>
      </c>
      <c r="I126" s="179">
        <f>G126/18304485.21</f>
        <v>0.006415371350397021</v>
      </c>
      <c r="J126" s="153">
        <v>0</v>
      </c>
    </row>
    <row r="127" spans="1:10" ht="16.5" customHeight="1" hidden="1">
      <c r="A127" s="81" t="s">
        <v>8</v>
      </c>
      <c r="B127" s="98"/>
      <c r="C127" s="19"/>
      <c r="D127" s="19" t="s">
        <v>206</v>
      </c>
      <c r="E127" s="18">
        <v>0</v>
      </c>
      <c r="F127" s="42">
        <v>0</v>
      </c>
      <c r="G127" s="91">
        <v>0</v>
      </c>
      <c r="H127" s="63"/>
      <c r="I127" s="63">
        <f>G127/18304485.21</f>
        <v>0</v>
      </c>
      <c r="J127" s="94">
        <v>0</v>
      </c>
    </row>
    <row r="128" spans="1:10" ht="26.25" customHeight="1">
      <c r="A128" s="58" t="s">
        <v>360</v>
      </c>
      <c r="B128" s="19"/>
      <c r="C128" s="19"/>
      <c r="D128" s="19" t="s">
        <v>164</v>
      </c>
      <c r="E128" s="18">
        <v>88600</v>
      </c>
      <c r="F128" s="42">
        <v>119980</v>
      </c>
      <c r="G128" s="91">
        <v>117430.07</v>
      </c>
      <c r="H128" s="63">
        <f t="shared" si="1"/>
        <v>0.978747041173529</v>
      </c>
      <c r="I128" s="63"/>
      <c r="J128" s="94">
        <v>0</v>
      </c>
    </row>
    <row r="129" spans="1:10" s="150" customFormat="1" ht="17.25" customHeight="1">
      <c r="A129" s="151" t="s">
        <v>285</v>
      </c>
      <c r="B129" s="145"/>
      <c r="C129" s="145" t="s">
        <v>286</v>
      </c>
      <c r="D129" s="145"/>
      <c r="E129" s="146">
        <f>E131</f>
        <v>126000</v>
      </c>
      <c r="F129" s="146">
        <f>F131+F130</f>
        <v>131942</v>
      </c>
      <c r="G129" s="152">
        <f>G131+G130</f>
        <v>131276.58000000002</v>
      </c>
      <c r="H129" s="178">
        <f t="shared" si="1"/>
        <v>0.9949567234087706</v>
      </c>
      <c r="I129" s="179">
        <f>G129/18304485.21</f>
        <v>0.007171825839072587</v>
      </c>
      <c r="J129" s="153">
        <v>0</v>
      </c>
    </row>
    <row r="130" spans="1:10" ht="17.25" customHeight="1">
      <c r="A130" s="58" t="s">
        <v>8</v>
      </c>
      <c r="B130" s="19"/>
      <c r="C130" s="57"/>
      <c r="D130" s="57" t="s">
        <v>206</v>
      </c>
      <c r="E130" s="18">
        <v>0</v>
      </c>
      <c r="F130" s="18">
        <v>344</v>
      </c>
      <c r="G130" s="137">
        <v>343.76</v>
      </c>
      <c r="H130" s="63">
        <f t="shared" si="1"/>
        <v>0.9993023255813953</v>
      </c>
      <c r="I130" s="63"/>
      <c r="J130" s="94">
        <v>0</v>
      </c>
    </row>
    <row r="131" spans="1:10" ht="26.25" customHeight="1">
      <c r="A131" s="21" t="s">
        <v>310</v>
      </c>
      <c r="B131" s="19"/>
      <c r="C131" s="19"/>
      <c r="D131" s="57" t="s">
        <v>164</v>
      </c>
      <c r="E131" s="18">
        <v>126000</v>
      </c>
      <c r="F131" s="42">
        <v>131598</v>
      </c>
      <c r="G131" s="91">
        <v>130932.82</v>
      </c>
      <c r="H131" s="63">
        <f t="shared" si="1"/>
        <v>0.9949453639113057</v>
      </c>
      <c r="I131" s="63"/>
      <c r="J131" s="85">
        <v>0</v>
      </c>
    </row>
    <row r="132" spans="1:10" s="150" customFormat="1" ht="17.25" customHeight="1">
      <c r="A132" s="151" t="s">
        <v>56</v>
      </c>
      <c r="B132" s="145"/>
      <c r="C132" s="145" t="s">
        <v>130</v>
      </c>
      <c r="D132" s="145"/>
      <c r="E132" s="146">
        <f>SUM(E133:E133)</f>
        <v>108600</v>
      </c>
      <c r="F132" s="147">
        <f>SUM(F133:F133)</f>
        <v>114583</v>
      </c>
      <c r="G132" s="148">
        <f>SUM(G133:G133)</f>
        <v>114583</v>
      </c>
      <c r="H132" s="178">
        <f t="shared" si="1"/>
        <v>1</v>
      </c>
      <c r="I132" s="179">
        <f aca="true" t="shared" si="2" ref="I132:I181">G132/18304485.21</f>
        <v>0.006259831876473733</v>
      </c>
      <c r="J132" s="153">
        <v>0</v>
      </c>
    </row>
    <row r="133" spans="1:10" ht="26.25" customHeight="1">
      <c r="A133" s="21" t="s">
        <v>310</v>
      </c>
      <c r="B133" s="6"/>
      <c r="C133" s="6"/>
      <c r="D133" s="19" t="s">
        <v>164</v>
      </c>
      <c r="E133" s="7">
        <v>108600</v>
      </c>
      <c r="F133" s="8">
        <v>114583</v>
      </c>
      <c r="G133" s="85">
        <v>114583</v>
      </c>
      <c r="H133" s="63">
        <f t="shared" si="1"/>
        <v>1</v>
      </c>
      <c r="I133" s="63"/>
      <c r="J133" s="94">
        <v>0</v>
      </c>
    </row>
    <row r="134" spans="1:10" s="150" customFormat="1" ht="41.25" customHeight="1">
      <c r="A134" s="160" t="s">
        <v>362</v>
      </c>
      <c r="B134" s="145"/>
      <c r="C134" s="145" t="s">
        <v>205</v>
      </c>
      <c r="D134" s="145"/>
      <c r="E134" s="146">
        <f>SUM(E135)</f>
        <v>840</v>
      </c>
      <c r="F134" s="147">
        <f>F135</f>
        <v>1040</v>
      </c>
      <c r="G134" s="148">
        <f>G135</f>
        <v>1421</v>
      </c>
      <c r="H134" s="178">
        <f t="shared" si="1"/>
        <v>1.3663461538461539</v>
      </c>
      <c r="I134" s="179">
        <f t="shared" si="2"/>
        <v>7.763124631462935E-05</v>
      </c>
      <c r="J134" s="148">
        <v>0</v>
      </c>
    </row>
    <row r="135" spans="1:10" ht="16.5" customHeight="1">
      <c r="A135" s="58" t="s">
        <v>59</v>
      </c>
      <c r="B135" s="6"/>
      <c r="C135" s="6"/>
      <c r="D135" s="57" t="s">
        <v>125</v>
      </c>
      <c r="E135" s="7">
        <v>840</v>
      </c>
      <c r="F135" s="8">
        <v>1040</v>
      </c>
      <c r="G135" s="85">
        <v>1421</v>
      </c>
      <c r="H135" s="63">
        <f t="shared" si="1"/>
        <v>1.3663461538461539</v>
      </c>
      <c r="I135" s="63"/>
      <c r="J135" s="94">
        <v>0</v>
      </c>
    </row>
    <row r="136" spans="1:10" s="150" customFormat="1" ht="26.25" customHeight="1">
      <c r="A136" s="151" t="s">
        <v>131</v>
      </c>
      <c r="B136" s="145"/>
      <c r="C136" s="145" t="s">
        <v>132</v>
      </c>
      <c r="D136" s="145"/>
      <c r="E136" s="146">
        <f>SUM(E137:E138)</f>
        <v>35000</v>
      </c>
      <c r="F136" s="147">
        <f>SUM(F137,F138)</f>
        <v>34157</v>
      </c>
      <c r="G136" s="148">
        <f>SUM(G137,G138)</f>
        <v>37968.04</v>
      </c>
      <c r="H136" s="178">
        <f t="shared" si="1"/>
        <v>1.1115742014813947</v>
      </c>
      <c r="I136" s="179">
        <f t="shared" si="2"/>
        <v>0.0020742478995944406</v>
      </c>
      <c r="J136" s="153">
        <v>0</v>
      </c>
    </row>
    <row r="137" spans="1:10" ht="16.5" customHeight="1">
      <c r="A137" s="21" t="s">
        <v>59</v>
      </c>
      <c r="B137" s="6"/>
      <c r="C137" s="6"/>
      <c r="D137" s="19" t="s">
        <v>125</v>
      </c>
      <c r="E137" s="7">
        <v>12000</v>
      </c>
      <c r="F137" s="8">
        <v>13500</v>
      </c>
      <c r="G137" s="85">
        <v>17311.64</v>
      </c>
      <c r="H137" s="63">
        <f t="shared" si="1"/>
        <v>1.2823437037037038</v>
      </c>
      <c r="I137" s="63"/>
      <c r="J137" s="94">
        <v>0</v>
      </c>
    </row>
    <row r="138" spans="1:10" ht="39" customHeight="1">
      <c r="A138" s="21" t="s">
        <v>420</v>
      </c>
      <c r="B138" s="6"/>
      <c r="C138" s="6"/>
      <c r="D138" s="57" t="s">
        <v>103</v>
      </c>
      <c r="E138" s="7">
        <v>23000</v>
      </c>
      <c r="F138" s="8">
        <v>20657</v>
      </c>
      <c r="G138" s="85">
        <v>20656.4</v>
      </c>
      <c r="H138" s="63">
        <f t="shared" si="1"/>
        <v>0.9999709541559763</v>
      </c>
      <c r="I138" s="63"/>
      <c r="J138" s="85">
        <v>0</v>
      </c>
    </row>
    <row r="139" spans="1:10" s="150" customFormat="1" ht="17.25" customHeight="1">
      <c r="A139" s="151" t="s">
        <v>15</v>
      </c>
      <c r="B139" s="145"/>
      <c r="C139" s="145" t="s">
        <v>157</v>
      </c>
      <c r="D139" s="145"/>
      <c r="E139" s="146">
        <f>+SUM(E141:E141)</f>
        <v>57800</v>
      </c>
      <c r="F139" s="147">
        <f>SUM(F140:F141)</f>
        <v>92610</v>
      </c>
      <c r="G139" s="148">
        <f>SUM(G140:G141)</f>
        <v>92510</v>
      </c>
      <c r="H139" s="178">
        <f t="shared" si="1"/>
        <v>0.9989202030018357</v>
      </c>
      <c r="I139" s="179">
        <f t="shared" si="2"/>
        <v>0.005053952566197299</v>
      </c>
      <c r="J139" s="153">
        <v>0</v>
      </c>
    </row>
    <row r="140" spans="1:10" s="150" customFormat="1" ht="39" customHeight="1">
      <c r="A140" s="21" t="s">
        <v>420</v>
      </c>
      <c r="B140" s="145"/>
      <c r="C140" s="145"/>
      <c r="D140" s="19" t="s">
        <v>103</v>
      </c>
      <c r="E140" s="18">
        <v>0</v>
      </c>
      <c r="F140" s="42">
        <v>16800</v>
      </c>
      <c r="G140" s="91">
        <v>16700</v>
      </c>
      <c r="H140" s="178">
        <f t="shared" si="1"/>
        <v>0.9940476190476191</v>
      </c>
      <c r="I140" s="63"/>
      <c r="J140" s="210"/>
    </row>
    <row r="141" spans="1:10" ht="26.25" customHeight="1">
      <c r="A141" s="115" t="s">
        <v>361</v>
      </c>
      <c r="B141" s="6"/>
      <c r="C141" s="6"/>
      <c r="D141" s="19" t="s">
        <v>164</v>
      </c>
      <c r="E141" s="7">
        <v>57800</v>
      </c>
      <c r="F141" s="8">
        <v>75810</v>
      </c>
      <c r="G141" s="85">
        <v>75810</v>
      </c>
      <c r="H141" s="63">
        <f t="shared" si="1"/>
        <v>1</v>
      </c>
      <c r="I141" s="63"/>
      <c r="J141" s="94">
        <v>0</v>
      </c>
    </row>
    <row r="142" spans="1:10" s="78" customFormat="1" ht="26.25" customHeight="1">
      <c r="A142" s="101" t="s">
        <v>254</v>
      </c>
      <c r="B142" s="102" t="s">
        <v>255</v>
      </c>
      <c r="C142" s="102"/>
      <c r="D142" s="102"/>
      <c r="E142" s="103">
        <f>SUM(E143)</f>
        <v>0</v>
      </c>
      <c r="F142" s="103">
        <f>SUM(F143)</f>
        <v>198839</v>
      </c>
      <c r="G142" s="107">
        <f>SUM(G143)</f>
        <v>173474.5</v>
      </c>
      <c r="H142" s="177">
        <f t="shared" si="1"/>
        <v>0.872436996766228</v>
      </c>
      <c r="I142" s="177">
        <f t="shared" si="2"/>
        <v>0.009477158085015602</v>
      </c>
      <c r="J142" s="107">
        <f>SUM(J143)</f>
        <v>0</v>
      </c>
    </row>
    <row r="143" spans="1:10" s="150" customFormat="1" ht="16.5" customHeight="1">
      <c r="A143" s="151" t="s">
        <v>15</v>
      </c>
      <c r="B143" s="145"/>
      <c r="C143" s="145" t="s">
        <v>256</v>
      </c>
      <c r="D143" s="145"/>
      <c r="E143" s="146">
        <f>SUM(E144:E145)</f>
        <v>0</v>
      </c>
      <c r="F143" s="146">
        <f>SUM(F144:F145)</f>
        <v>198839</v>
      </c>
      <c r="G143" s="152">
        <f>SUM(G144:G145)</f>
        <v>173474.5</v>
      </c>
      <c r="H143" s="178">
        <f t="shared" si="1"/>
        <v>0.872436996766228</v>
      </c>
      <c r="I143" s="179">
        <f t="shared" si="2"/>
        <v>0.009477158085015602</v>
      </c>
      <c r="J143" s="153">
        <v>0</v>
      </c>
    </row>
    <row r="144" spans="1:10" ht="51" customHeight="1">
      <c r="A144" s="208" t="s">
        <v>295</v>
      </c>
      <c r="B144" s="6"/>
      <c r="C144" s="19"/>
      <c r="D144" s="19" t="s">
        <v>303</v>
      </c>
      <c r="E144" s="7">
        <v>0</v>
      </c>
      <c r="F144" s="7">
        <v>182086</v>
      </c>
      <c r="G144" s="87">
        <v>159096.44</v>
      </c>
      <c r="H144" s="63">
        <f aca="true" t="shared" si="3" ref="H144:H181">G144/F144</f>
        <v>0.8737433959777249</v>
      </c>
      <c r="I144" s="63"/>
      <c r="J144" s="85">
        <v>0</v>
      </c>
    </row>
    <row r="145" spans="1:10" ht="51" customHeight="1">
      <c r="A145" s="208" t="s">
        <v>295</v>
      </c>
      <c r="B145" s="6"/>
      <c r="C145" s="19"/>
      <c r="D145" s="19" t="s">
        <v>257</v>
      </c>
      <c r="E145" s="7">
        <v>0</v>
      </c>
      <c r="F145" s="7">
        <v>16753</v>
      </c>
      <c r="G145" s="87">
        <v>14378.06</v>
      </c>
      <c r="H145" s="63">
        <f t="shared" si="3"/>
        <v>0.8582379275353668</v>
      </c>
      <c r="I145" s="63"/>
      <c r="J145" s="85">
        <v>0</v>
      </c>
    </row>
    <row r="146" spans="1:10" ht="16.5" customHeight="1">
      <c r="A146" s="15" t="s">
        <v>57</v>
      </c>
      <c r="B146" s="56" t="s">
        <v>207</v>
      </c>
      <c r="C146" s="6"/>
      <c r="D146" s="19"/>
      <c r="E146" s="62">
        <f>SUM(E149,E147)</f>
        <v>3160</v>
      </c>
      <c r="F146" s="61">
        <f>SUM(F149,F147)</f>
        <v>88675</v>
      </c>
      <c r="G146" s="88">
        <f>SUM(G149,G147)</f>
        <v>84991.55</v>
      </c>
      <c r="H146" s="177">
        <f t="shared" si="3"/>
        <v>0.958461234846349</v>
      </c>
      <c r="I146" s="177">
        <f t="shared" si="2"/>
        <v>0.00464320897446315</v>
      </c>
      <c r="J146" s="96">
        <v>0</v>
      </c>
    </row>
    <row r="147" spans="1:10" s="150" customFormat="1" ht="16.5" customHeight="1">
      <c r="A147" s="163" t="s">
        <v>227</v>
      </c>
      <c r="B147" s="164"/>
      <c r="C147" s="145" t="s">
        <v>228</v>
      </c>
      <c r="D147" s="145"/>
      <c r="E147" s="146">
        <f>SUM(E148)</f>
        <v>3160</v>
      </c>
      <c r="F147" s="147">
        <f>F148</f>
        <v>1921</v>
      </c>
      <c r="G147" s="148">
        <f>G148</f>
        <v>1917.75</v>
      </c>
      <c r="H147" s="178">
        <f t="shared" si="3"/>
        <v>0.9983081728266527</v>
      </c>
      <c r="I147" s="179">
        <f t="shared" si="2"/>
        <v>0.00010476940367338525</v>
      </c>
      <c r="J147" s="153">
        <v>0</v>
      </c>
    </row>
    <row r="148" spans="1:10" ht="40.5" customHeight="1">
      <c r="A148" s="206" t="s">
        <v>425</v>
      </c>
      <c r="B148" s="56"/>
      <c r="C148" s="6"/>
      <c r="D148" s="57" t="s">
        <v>97</v>
      </c>
      <c r="E148" s="7">
        <v>3160</v>
      </c>
      <c r="F148" s="60">
        <v>1921</v>
      </c>
      <c r="G148" s="90">
        <v>1917.75</v>
      </c>
      <c r="H148" s="63">
        <f t="shared" si="3"/>
        <v>0.9983081728266527</v>
      </c>
      <c r="I148" s="63"/>
      <c r="J148" s="85">
        <v>0</v>
      </c>
    </row>
    <row r="149" spans="1:10" s="150" customFormat="1" ht="16.5" customHeight="1">
      <c r="A149" s="151" t="s">
        <v>167</v>
      </c>
      <c r="B149" s="164"/>
      <c r="C149" s="145" t="s">
        <v>168</v>
      </c>
      <c r="D149" s="145"/>
      <c r="E149" s="146">
        <f>SUM(E150)</f>
        <v>0</v>
      </c>
      <c r="F149" s="147">
        <f>F150</f>
        <v>86754</v>
      </c>
      <c r="G149" s="148">
        <f>G150</f>
        <v>83073.8</v>
      </c>
      <c r="H149" s="178">
        <f t="shared" si="3"/>
        <v>0.957578901261037</v>
      </c>
      <c r="I149" s="179">
        <f t="shared" si="2"/>
        <v>0.004538439570789764</v>
      </c>
      <c r="J149" s="153">
        <v>0</v>
      </c>
    </row>
    <row r="150" spans="1:10" ht="26.25" customHeight="1">
      <c r="A150" s="21" t="s">
        <v>310</v>
      </c>
      <c r="B150" s="56"/>
      <c r="C150" s="19"/>
      <c r="D150" s="19" t="s">
        <v>164</v>
      </c>
      <c r="E150" s="7">
        <v>0</v>
      </c>
      <c r="F150" s="8">
        <v>86754</v>
      </c>
      <c r="G150" s="85">
        <v>83073.8</v>
      </c>
      <c r="H150" s="63">
        <f t="shared" si="3"/>
        <v>0.957578901261037</v>
      </c>
      <c r="I150" s="63"/>
      <c r="J150" s="94">
        <v>0</v>
      </c>
    </row>
    <row r="151" spans="1:10" ht="20.25" customHeight="1">
      <c r="A151" s="10" t="s">
        <v>61</v>
      </c>
      <c r="B151" s="3">
        <v>900</v>
      </c>
      <c r="C151" s="3"/>
      <c r="D151" s="3"/>
      <c r="E151" s="4">
        <f>SUM(E157,E164,E166,E152,E162)</f>
        <v>412811</v>
      </c>
      <c r="F151" s="4">
        <f>SUM(F157,F164,F166,F152,F154,F160,F162)</f>
        <v>821926</v>
      </c>
      <c r="G151" s="86">
        <f>SUM(G157,G164,G166,G152,G154,G160,G162)</f>
        <v>779831.95</v>
      </c>
      <c r="H151" s="177">
        <f t="shared" si="3"/>
        <v>0.94878608293204</v>
      </c>
      <c r="I151" s="177">
        <f t="shared" si="2"/>
        <v>0.0426033259637352</v>
      </c>
      <c r="J151" s="95">
        <v>0</v>
      </c>
    </row>
    <row r="152" spans="1:10" s="150" customFormat="1" ht="18" customHeight="1">
      <c r="A152" s="154" t="s">
        <v>87</v>
      </c>
      <c r="B152" s="156"/>
      <c r="C152" s="156" t="s">
        <v>88</v>
      </c>
      <c r="D152" s="156"/>
      <c r="E152" s="157">
        <f>SUM(E153:E153)</f>
        <v>387611</v>
      </c>
      <c r="F152" s="157">
        <f>SUM(F153:F153)</f>
        <v>799380</v>
      </c>
      <c r="G152" s="165">
        <f>G153</f>
        <v>757144.12</v>
      </c>
      <c r="H152" s="178">
        <f t="shared" si="3"/>
        <v>0.947164202256749</v>
      </c>
      <c r="I152" s="179">
        <f t="shared" si="2"/>
        <v>0.0413638576181515</v>
      </c>
      <c r="J152" s="166">
        <v>0</v>
      </c>
    </row>
    <row r="153" spans="1:10" s="41" customFormat="1" ht="51" customHeight="1">
      <c r="A153" s="22" t="s">
        <v>295</v>
      </c>
      <c r="B153" s="12"/>
      <c r="C153" s="12"/>
      <c r="D153" s="12" t="s">
        <v>296</v>
      </c>
      <c r="E153" s="13">
        <v>387611</v>
      </c>
      <c r="F153" s="13">
        <v>799380</v>
      </c>
      <c r="G153" s="104">
        <v>757144.12</v>
      </c>
      <c r="H153" s="63">
        <f t="shared" si="3"/>
        <v>0.947164202256749</v>
      </c>
      <c r="I153" s="63"/>
      <c r="J153" s="89">
        <v>0</v>
      </c>
    </row>
    <row r="154" spans="1:10" s="41" customFormat="1" ht="16.5" customHeight="1" hidden="1">
      <c r="A154" s="11" t="s">
        <v>62</v>
      </c>
      <c r="B154" s="12"/>
      <c r="C154" s="12" t="s">
        <v>273</v>
      </c>
      <c r="D154" s="12"/>
      <c r="E154" s="13">
        <v>0</v>
      </c>
      <c r="F154" s="13">
        <f>SUM(F155:F156)</f>
        <v>0</v>
      </c>
      <c r="G154" s="104">
        <v>0</v>
      </c>
      <c r="H154" s="63" t="e">
        <f t="shared" si="3"/>
        <v>#DIV/0!</v>
      </c>
      <c r="I154" s="63">
        <f t="shared" si="2"/>
        <v>0</v>
      </c>
      <c r="J154" s="105">
        <v>0</v>
      </c>
    </row>
    <row r="155" spans="1:10" s="41" customFormat="1" ht="16.5" customHeight="1" hidden="1">
      <c r="A155" s="11" t="s">
        <v>8</v>
      </c>
      <c r="B155" s="12"/>
      <c r="C155" s="12"/>
      <c r="D155" s="12" t="s">
        <v>206</v>
      </c>
      <c r="E155" s="13">
        <v>0</v>
      </c>
      <c r="F155" s="13">
        <v>0</v>
      </c>
      <c r="G155" s="104">
        <v>0</v>
      </c>
      <c r="H155" s="63"/>
      <c r="I155" s="63">
        <f t="shared" si="2"/>
        <v>0</v>
      </c>
      <c r="J155" s="105">
        <v>0</v>
      </c>
    </row>
    <row r="156" spans="1:10" s="41" customFormat="1" ht="25.5" customHeight="1" hidden="1">
      <c r="A156" s="11" t="s">
        <v>304</v>
      </c>
      <c r="B156" s="12"/>
      <c r="C156" s="12"/>
      <c r="D156" s="12" t="s">
        <v>305</v>
      </c>
      <c r="E156" s="13">
        <v>0</v>
      </c>
      <c r="F156" s="13">
        <v>0</v>
      </c>
      <c r="G156" s="104">
        <v>0</v>
      </c>
      <c r="H156" s="63" t="e">
        <f t="shared" si="3"/>
        <v>#DIV/0!</v>
      </c>
      <c r="I156" s="63">
        <f t="shared" si="2"/>
        <v>0</v>
      </c>
      <c r="J156" s="105">
        <v>0</v>
      </c>
    </row>
    <row r="157" spans="1:10" s="150" customFormat="1" ht="16.5" customHeight="1">
      <c r="A157" s="167" t="s">
        <v>250</v>
      </c>
      <c r="B157" s="145"/>
      <c r="C157" s="145" t="s">
        <v>239</v>
      </c>
      <c r="D157" s="145"/>
      <c r="E157" s="146">
        <v>0</v>
      </c>
      <c r="F157" s="147">
        <f>SUM(F158:F159)</f>
        <v>19868</v>
      </c>
      <c r="G157" s="148">
        <f>SUM(G158:G159)</f>
        <v>19867.46</v>
      </c>
      <c r="H157" s="178">
        <f t="shared" si="3"/>
        <v>0.999972820616066</v>
      </c>
      <c r="I157" s="179">
        <f t="shared" si="2"/>
        <v>0.0010853875305461267</v>
      </c>
      <c r="J157" s="153">
        <v>0</v>
      </c>
    </row>
    <row r="158" spans="1:10" s="136" customFormat="1" ht="16.5" customHeight="1">
      <c r="A158" s="206" t="s">
        <v>399</v>
      </c>
      <c r="B158" s="19"/>
      <c r="C158" s="19"/>
      <c r="D158" s="19" t="s">
        <v>400</v>
      </c>
      <c r="E158" s="18">
        <v>0</v>
      </c>
      <c r="F158" s="42">
        <v>540</v>
      </c>
      <c r="G158" s="91">
        <v>540</v>
      </c>
      <c r="H158" s="178">
        <f t="shared" si="3"/>
        <v>1</v>
      </c>
      <c r="I158" s="63"/>
      <c r="J158" s="210"/>
    </row>
    <row r="159" spans="1:10" ht="38.25" customHeight="1">
      <c r="A159" s="100" t="s">
        <v>306</v>
      </c>
      <c r="B159" s="57"/>
      <c r="C159" s="57"/>
      <c r="D159" s="57" t="s">
        <v>307</v>
      </c>
      <c r="E159" s="59">
        <v>0</v>
      </c>
      <c r="F159" s="60">
        <v>19328</v>
      </c>
      <c r="G159" s="90">
        <v>19327.46</v>
      </c>
      <c r="H159" s="63">
        <f t="shared" si="3"/>
        <v>0.9999720612582781</v>
      </c>
      <c r="I159" s="63"/>
      <c r="J159" s="90">
        <v>0</v>
      </c>
    </row>
    <row r="160" spans="1:10" s="150" customFormat="1" ht="16.5" customHeight="1">
      <c r="A160" s="168" t="s">
        <v>63</v>
      </c>
      <c r="B160" s="145"/>
      <c r="C160" s="145" t="s">
        <v>274</v>
      </c>
      <c r="D160" s="145"/>
      <c r="E160" s="146">
        <v>0</v>
      </c>
      <c r="F160" s="147">
        <f>F161</f>
        <v>78</v>
      </c>
      <c r="G160" s="148">
        <f>G161</f>
        <v>78.22</v>
      </c>
      <c r="H160" s="178">
        <f t="shared" si="3"/>
        <v>1.0028205128205128</v>
      </c>
      <c r="I160" s="179">
        <f t="shared" si="2"/>
        <v>4.273269589535755E-06</v>
      </c>
      <c r="J160" s="153">
        <v>0</v>
      </c>
    </row>
    <row r="161" spans="1:10" ht="16.5" customHeight="1">
      <c r="A161" s="100" t="s">
        <v>8</v>
      </c>
      <c r="B161" s="57"/>
      <c r="C161" s="57"/>
      <c r="D161" s="57" t="s">
        <v>206</v>
      </c>
      <c r="E161" s="59">
        <v>0</v>
      </c>
      <c r="F161" s="60">
        <v>78</v>
      </c>
      <c r="G161" s="90">
        <v>78.22</v>
      </c>
      <c r="H161" s="63">
        <f t="shared" si="3"/>
        <v>1.0028205128205128</v>
      </c>
      <c r="I161" s="63"/>
      <c r="J161" s="97">
        <v>0</v>
      </c>
    </row>
    <row r="162" spans="1:10" s="150" customFormat="1" ht="26.25" customHeight="1">
      <c r="A162" s="167" t="s">
        <v>308</v>
      </c>
      <c r="B162" s="145"/>
      <c r="C162" s="145" t="s">
        <v>309</v>
      </c>
      <c r="D162" s="145"/>
      <c r="E162" s="146">
        <f>SUM(E163)</f>
        <v>25000</v>
      </c>
      <c r="F162" s="147">
        <f>SUM(F163)</f>
        <v>1000</v>
      </c>
      <c r="G162" s="148">
        <f>G163</f>
        <v>1064.84</v>
      </c>
      <c r="H162" s="178">
        <f t="shared" si="3"/>
        <v>1.06484</v>
      </c>
      <c r="I162" s="179">
        <f t="shared" si="2"/>
        <v>5.817372014473604E-05</v>
      </c>
      <c r="J162" s="153">
        <v>0</v>
      </c>
    </row>
    <row r="163" spans="1:10" ht="16.5" customHeight="1">
      <c r="A163" s="100" t="s">
        <v>162</v>
      </c>
      <c r="B163" s="57"/>
      <c r="C163" s="57"/>
      <c r="D163" s="57" t="s">
        <v>134</v>
      </c>
      <c r="E163" s="59">
        <v>25000</v>
      </c>
      <c r="F163" s="60">
        <v>1000</v>
      </c>
      <c r="G163" s="90">
        <v>1064.84</v>
      </c>
      <c r="H163" s="63">
        <f t="shared" si="3"/>
        <v>1.06484</v>
      </c>
      <c r="I163" s="63"/>
      <c r="J163" s="97">
        <v>0</v>
      </c>
    </row>
    <row r="164" spans="1:10" s="150" customFormat="1" ht="24.75" customHeight="1">
      <c r="A164" s="151" t="s">
        <v>235</v>
      </c>
      <c r="B164" s="145"/>
      <c r="C164" s="145" t="s">
        <v>236</v>
      </c>
      <c r="D164" s="145"/>
      <c r="E164" s="146">
        <v>200</v>
      </c>
      <c r="F164" s="147">
        <f>SUM(F165)</f>
        <v>1600</v>
      </c>
      <c r="G164" s="148">
        <f>G165</f>
        <v>1677.31</v>
      </c>
      <c r="H164" s="178">
        <f t="shared" si="3"/>
        <v>1.04831875</v>
      </c>
      <c r="I164" s="179">
        <f t="shared" si="2"/>
        <v>9.163382530330116E-05</v>
      </c>
      <c r="J164" s="148">
        <v>0</v>
      </c>
    </row>
    <row r="165" spans="1:10" ht="17.25" customHeight="1">
      <c r="A165" s="58" t="s">
        <v>237</v>
      </c>
      <c r="B165" s="57"/>
      <c r="C165" s="57"/>
      <c r="D165" s="57" t="s">
        <v>233</v>
      </c>
      <c r="E165" s="59">
        <v>200</v>
      </c>
      <c r="F165" s="60">
        <v>1600</v>
      </c>
      <c r="G165" s="90">
        <v>1677.31</v>
      </c>
      <c r="H165" s="63">
        <f t="shared" si="3"/>
        <v>1.04831875</v>
      </c>
      <c r="I165" s="63"/>
      <c r="J165" s="97">
        <v>0</v>
      </c>
    </row>
    <row r="166" spans="1:10" ht="16.5" customHeight="1" hidden="1">
      <c r="A166" s="21" t="s">
        <v>15</v>
      </c>
      <c r="B166" s="6"/>
      <c r="C166" s="19" t="s">
        <v>91</v>
      </c>
      <c r="D166" s="6"/>
      <c r="E166" s="7">
        <f>SUM(E167:E168)</f>
        <v>0</v>
      </c>
      <c r="F166" s="8">
        <f>SUM(F167:F168)</f>
        <v>0</v>
      </c>
      <c r="G166" s="85">
        <f>SUM(G167:G168)</f>
        <v>0</v>
      </c>
      <c r="H166" s="63"/>
      <c r="I166" s="63">
        <f t="shared" si="2"/>
        <v>0</v>
      </c>
      <c r="J166" s="97">
        <v>0</v>
      </c>
    </row>
    <row r="167" spans="1:10" s="41" customFormat="1" ht="16.5" customHeight="1" hidden="1">
      <c r="A167" s="21" t="s">
        <v>16</v>
      </c>
      <c r="B167" s="19"/>
      <c r="C167" s="19"/>
      <c r="D167" s="19" t="s">
        <v>102</v>
      </c>
      <c r="E167" s="18">
        <v>0</v>
      </c>
      <c r="F167" s="42">
        <v>0</v>
      </c>
      <c r="G167" s="91">
        <v>0</v>
      </c>
      <c r="H167" s="63"/>
      <c r="I167" s="63">
        <f t="shared" si="2"/>
        <v>0</v>
      </c>
      <c r="J167" s="97">
        <v>0</v>
      </c>
    </row>
    <row r="168" spans="1:10" s="41" customFormat="1" ht="12.75" hidden="1">
      <c r="A168" s="21" t="s">
        <v>8</v>
      </c>
      <c r="B168" s="19"/>
      <c r="C168" s="19"/>
      <c r="D168" s="19" t="s">
        <v>206</v>
      </c>
      <c r="E168" s="18">
        <v>0</v>
      </c>
      <c r="F168" s="42">
        <v>0</v>
      </c>
      <c r="G168" s="91">
        <v>0</v>
      </c>
      <c r="H168" s="63"/>
      <c r="I168" s="63">
        <f t="shared" si="2"/>
        <v>0</v>
      </c>
      <c r="J168" s="97">
        <v>0</v>
      </c>
    </row>
    <row r="169" spans="1:10" ht="18" customHeight="1">
      <c r="A169" s="10" t="s">
        <v>64</v>
      </c>
      <c r="B169" s="3">
        <v>921</v>
      </c>
      <c r="C169" s="3"/>
      <c r="D169" s="3"/>
      <c r="E169" s="4">
        <f aca="true" t="shared" si="4" ref="E169:G170">SUM(E170)</f>
        <v>60000</v>
      </c>
      <c r="F169" s="4">
        <f t="shared" si="4"/>
        <v>60000</v>
      </c>
      <c r="G169" s="86">
        <f t="shared" si="4"/>
        <v>60000</v>
      </c>
      <c r="H169" s="177">
        <f t="shared" si="3"/>
        <v>1</v>
      </c>
      <c r="I169" s="177">
        <f t="shared" si="2"/>
        <v>0.0032778851364375517</v>
      </c>
      <c r="J169" s="96">
        <v>0</v>
      </c>
    </row>
    <row r="170" spans="1:10" s="150" customFormat="1" ht="16.5" customHeight="1">
      <c r="A170" s="151" t="s">
        <v>67</v>
      </c>
      <c r="B170" s="145"/>
      <c r="C170" s="145">
        <v>92116</v>
      </c>
      <c r="D170" s="145"/>
      <c r="E170" s="146">
        <f t="shared" si="4"/>
        <v>60000</v>
      </c>
      <c r="F170" s="147">
        <f t="shared" si="4"/>
        <v>60000</v>
      </c>
      <c r="G170" s="148">
        <f t="shared" si="4"/>
        <v>60000</v>
      </c>
      <c r="H170" s="178">
        <f t="shared" si="3"/>
        <v>1</v>
      </c>
      <c r="I170" s="179">
        <f t="shared" si="2"/>
        <v>0.0032778851364375517</v>
      </c>
      <c r="J170" s="153">
        <v>0</v>
      </c>
    </row>
    <row r="171" spans="1:10" ht="26.25" customHeight="1">
      <c r="A171" s="58" t="s">
        <v>363</v>
      </c>
      <c r="B171" s="6"/>
      <c r="C171" s="19"/>
      <c r="D171" s="19" t="s">
        <v>133</v>
      </c>
      <c r="E171" s="7">
        <v>60000</v>
      </c>
      <c r="F171" s="8">
        <v>60000</v>
      </c>
      <c r="G171" s="85">
        <v>60000</v>
      </c>
      <c r="H171" s="63">
        <f t="shared" si="3"/>
        <v>1</v>
      </c>
      <c r="I171" s="63"/>
      <c r="J171" s="97">
        <v>0</v>
      </c>
    </row>
    <row r="172" spans="1:12" ht="18" customHeight="1">
      <c r="A172" s="34" t="s">
        <v>414</v>
      </c>
      <c r="B172" s="56" t="s">
        <v>234</v>
      </c>
      <c r="C172" s="56"/>
      <c r="D172" s="56"/>
      <c r="E172" s="62">
        <f>SUM(E173)</f>
        <v>7490</v>
      </c>
      <c r="F172" s="62">
        <f>SUM(F173)</f>
        <v>7787</v>
      </c>
      <c r="G172" s="138">
        <f>SUM(G173)</f>
        <v>10547.86</v>
      </c>
      <c r="H172" s="177">
        <f t="shared" si="3"/>
        <v>1.3545473224605111</v>
      </c>
      <c r="I172" s="177">
        <f t="shared" si="2"/>
        <v>0.0005762445585870699</v>
      </c>
      <c r="J172" s="138">
        <f>SUM(J173)</f>
        <v>282.35</v>
      </c>
      <c r="L172" s="135"/>
    </row>
    <row r="173" spans="1:12" s="150" customFormat="1" ht="16.5" customHeight="1">
      <c r="A173" s="169" t="s">
        <v>269</v>
      </c>
      <c r="B173" s="145"/>
      <c r="C173" s="145" t="s">
        <v>270</v>
      </c>
      <c r="D173" s="145"/>
      <c r="E173" s="146">
        <f>SUM(E174:E177)</f>
        <v>7490</v>
      </c>
      <c r="F173" s="146">
        <f>SUM(F174:F177)</f>
        <v>7787</v>
      </c>
      <c r="G173" s="152">
        <f>SUM(G174:G177)</f>
        <v>10547.86</v>
      </c>
      <c r="H173" s="178">
        <f t="shared" si="3"/>
        <v>1.3545473224605111</v>
      </c>
      <c r="I173" s="179">
        <f t="shared" si="2"/>
        <v>0.0005762445585870699</v>
      </c>
      <c r="J173" s="152">
        <f>SUM(J174:J177)</f>
        <v>282.35</v>
      </c>
      <c r="L173" s="170"/>
    </row>
    <row r="174" spans="1:12" s="41" customFormat="1" ht="51" customHeight="1">
      <c r="A174" s="21" t="s">
        <v>421</v>
      </c>
      <c r="B174" s="57"/>
      <c r="C174" s="57"/>
      <c r="D174" s="57" t="s">
        <v>101</v>
      </c>
      <c r="E174" s="59">
        <v>4490</v>
      </c>
      <c r="F174" s="60">
        <v>4040</v>
      </c>
      <c r="G174" s="90">
        <v>5456.64</v>
      </c>
      <c r="H174" s="63">
        <f t="shared" si="3"/>
        <v>1.3506534653465347</v>
      </c>
      <c r="I174" s="63"/>
      <c r="J174" s="90">
        <v>280.85</v>
      </c>
      <c r="L174" s="139"/>
    </row>
    <row r="175" spans="1:12" s="41" customFormat="1" ht="18" customHeight="1">
      <c r="A175" s="183" t="s">
        <v>59</v>
      </c>
      <c r="B175" s="57"/>
      <c r="C175" s="57"/>
      <c r="D175" s="57" t="s">
        <v>125</v>
      </c>
      <c r="E175" s="59">
        <v>3000</v>
      </c>
      <c r="F175" s="60">
        <v>3000</v>
      </c>
      <c r="G175" s="90">
        <v>4318.52</v>
      </c>
      <c r="H175" s="63">
        <f t="shared" si="3"/>
        <v>1.4395066666666667</v>
      </c>
      <c r="I175" s="63"/>
      <c r="J175" s="97">
        <v>0</v>
      </c>
      <c r="L175" s="139"/>
    </row>
    <row r="176" spans="1:12" s="41" customFormat="1" ht="18" customHeight="1">
      <c r="A176" s="211" t="s">
        <v>399</v>
      </c>
      <c r="B176" s="57"/>
      <c r="C176" s="57"/>
      <c r="D176" s="19" t="s">
        <v>400</v>
      </c>
      <c r="E176" s="59">
        <v>0</v>
      </c>
      <c r="F176" s="60">
        <v>735</v>
      </c>
      <c r="G176" s="90">
        <v>735</v>
      </c>
      <c r="H176" s="63">
        <f t="shared" si="3"/>
        <v>1</v>
      </c>
      <c r="I176" s="63"/>
      <c r="J176" s="97"/>
      <c r="L176" s="139"/>
    </row>
    <row r="177" spans="1:12" s="41" customFormat="1" ht="18" customHeight="1">
      <c r="A177" s="211" t="s">
        <v>16</v>
      </c>
      <c r="B177" s="57"/>
      <c r="C177" s="57"/>
      <c r="D177" s="19" t="s">
        <v>102</v>
      </c>
      <c r="E177" s="59">
        <v>0</v>
      </c>
      <c r="F177" s="60">
        <v>12</v>
      </c>
      <c r="G177" s="90">
        <v>37.7</v>
      </c>
      <c r="H177" s="63">
        <f t="shared" si="3"/>
        <v>3.141666666666667</v>
      </c>
      <c r="I177" s="63"/>
      <c r="J177" s="97">
        <v>1.5</v>
      </c>
      <c r="L177" s="139"/>
    </row>
    <row r="178" spans="1:10" ht="20.25" customHeight="1">
      <c r="A178" s="15" t="s">
        <v>68</v>
      </c>
      <c r="B178" s="16"/>
      <c r="C178" s="16"/>
      <c r="D178" s="16"/>
      <c r="E178" s="17">
        <f>SUM(E6,E172,E169,E151,E146,E117,E84,E75,E42,E35,E22,E11,E3,E142,E112)</f>
        <v>16206426</v>
      </c>
      <c r="F178" s="17">
        <f>SUM(F172,F169,F151,F146,F142,F117,F112,F84,F75,F42,F35,F22,F11,F6,F3)</f>
        <v>18023898</v>
      </c>
      <c r="G178" s="92">
        <f>SUM(G172,G169,G151,G146,G142,G117,G112,G84,G75,G42,G35,G22,G11,G6,G3)</f>
        <v>18304485.209999993</v>
      </c>
      <c r="H178" s="177">
        <f t="shared" si="3"/>
        <v>1.0155675098693964</v>
      </c>
      <c r="I178" s="177">
        <f t="shared" si="2"/>
        <v>0.9999999999999996</v>
      </c>
      <c r="J178" s="92">
        <f>SUM(J172,J169,J151,J146,J142,J117,J112,J84,J75,J42,J35,J22,J11,J6,J3)</f>
        <v>1005181.7499999999</v>
      </c>
    </row>
    <row r="179" spans="1:10" ht="16.5" customHeight="1">
      <c r="A179" s="111" t="s">
        <v>281</v>
      </c>
      <c r="B179" s="111"/>
      <c r="C179" s="111"/>
      <c r="D179" s="111"/>
      <c r="E179" s="111"/>
      <c r="F179" s="111"/>
      <c r="G179" s="112"/>
      <c r="H179" s="63"/>
      <c r="I179" s="63"/>
      <c r="J179" s="112"/>
    </row>
    <row r="180" spans="1:10" ht="16.5" customHeight="1">
      <c r="A180" s="111" t="s">
        <v>282</v>
      </c>
      <c r="B180" s="111"/>
      <c r="C180" s="111"/>
      <c r="D180" s="111"/>
      <c r="E180" s="114">
        <v>14551916</v>
      </c>
      <c r="F180" s="114">
        <v>15682442</v>
      </c>
      <c r="G180" s="112">
        <v>16006017.87</v>
      </c>
      <c r="H180" s="63">
        <f t="shared" si="3"/>
        <v>1.0206330028193313</v>
      </c>
      <c r="I180" s="63">
        <f t="shared" si="2"/>
        <v>0.874431467827114</v>
      </c>
      <c r="J180" s="112"/>
    </row>
    <row r="181" spans="1:10" ht="16.5" customHeight="1">
      <c r="A181" s="111" t="s">
        <v>283</v>
      </c>
      <c r="B181" s="111"/>
      <c r="C181" s="111"/>
      <c r="D181" s="111"/>
      <c r="E181" s="114">
        <v>1654510</v>
      </c>
      <c r="F181" s="114">
        <v>2341456</v>
      </c>
      <c r="G181" s="112">
        <v>2298467.34</v>
      </c>
      <c r="H181" s="63">
        <f t="shared" si="3"/>
        <v>0.9816402016523051</v>
      </c>
      <c r="I181" s="63">
        <f t="shared" si="2"/>
        <v>0.12556853217288594</v>
      </c>
      <c r="J181" s="112"/>
    </row>
  </sheetData>
  <sheetProtection/>
  <autoFilter ref="D1:D181"/>
  <mergeCells count="5">
    <mergeCell ref="B1:D1"/>
    <mergeCell ref="A1:A2"/>
    <mergeCell ref="E1:E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CE,Pogrubiony"&amp;12Załącznik Nr 1&amp;"Arial CE,Standardowy"&amp;10
do sprawozdania z wykonania budżetu Miasta Radziejów za 2011 rok</oddHeader>
    <oddFooter>&amp;C&amp;P&amp;R&amp;"Arial CE,Pogrubiony"&amp;12DOCHODY</oddFooter>
  </headerFooter>
  <ignoredErrors>
    <ignoredError sqref="D24 C139 D133" numberStoredAsText="1"/>
    <ignoredError sqref="G2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27" sqref="I127"/>
    </sheetView>
  </sheetViews>
  <sheetFormatPr defaultColWidth="9.00390625" defaultRowHeight="12.75"/>
  <cols>
    <col min="1" max="1" width="44.75390625" style="0" customWidth="1"/>
    <col min="2" max="2" width="8.375" style="0" customWidth="1"/>
    <col min="4" max="4" width="7.625" style="0" customWidth="1"/>
    <col min="5" max="5" width="11.875" style="0" customWidth="1"/>
    <col min="6" max="6" width="12.00390625" style="0" customWidth="1"/>
    <col min="7" max="7" width="12.75390625" style="71" customWidth="1"/>
    <col min="8" max="8" width="9.75390625" style="41" customWidth="1"/>
    <col min="9" max="9" width="9.375" style="109" customWidth="1"/>
    <col min="10" max="10" width="11.625" style="121" customWidth="1"/>
    <col min="11" max="11" width="9.125" style="0" customWidth="1"/>
    <col min="14" max="14" width="10.625" style="0" customWidth="1"/>
  </cols>
  <sheetData>
    <row r="1" spans="1:10" ht="12.75" customHeight="1">
      <c r="A1" s="352" t="s">
        <v>0</v>
      </c>
      <c r="B1" s="354" t="s">
        <v>69</v>
      </c>
      <c r="C1" s="355"/>
      <c r="D1" s="356"/>
      <c r="E1" s="336" t="s">
        <v>415</v>
      </c>
      <c r="F1" s="357" t="s">
        <v>70</v>
      </c>
      <c r="G1" s="350" t="s">
        <v>71</v>
      </c>
      <c r="H1" s="348" t="s">
        <v>72</v>
      </c>
      <c r="I1" s="359" t="s">
        <v>248</v>
      </c>
      <c r="J1" s="346" t="s">
        <v>427</v>
      </c>
    </row>
    <row r="2" spans="1:10" ht="45.75" customHeight="1">
      <c r="A2" s="353"/>
      <c r="B2" s="23" t="s">
        <v>1</v>
      </c>
      <c r="C2" s="23" t="s">
        <v>2</v>
      </c>
      <c r="D2" s="23" t="s">
        <v>3</v>
      </c>
      <c r="E2" s="337"/>
      <c r="F2" s="358"/>
      <c r="G2" s="351"/>
      <c r="H2" s="349"/>
      <c r="I2" s="360"/>
      <c r="J2" s="347"/>
    </row>
    <row r="3" spans="1:10" ht="21" customHeight="1">
      <c r="A3" s="24" t="s">
        <v>4</v>
      </c>
      <c r="B3" s="25" t="s">
        <v>73</v>
      </c>
      <c r="C3" s="25"/>
      <c r="D3" s="25"/>
      <c r="E3" s="26">
        <f>SUM(E5)</f>
        <v>600</v>
      </c>
      <c r="F3" s="27">
        <f>SUM(F5,F6)</f>
        <v>13072</v>
      </c>
      <c r="G3" s="64">
        <f>SUM(G5,G6)</f>
        <v>13061.73</v>
      </c>
      <c r="H3" s="51">
        <f>G3/F3</f>
        <v>0.9992143512851897</v>
      </c>
      <c r="I3" s="51">
        <f>G3/17867254.37</f>
        <v>0.0007310429308003409</v>
      </c>
      <c r="J3" s="119">
        <v>0</v>
      </c>
    </row>
    <row r="4" spans="1:10" s="125" customFormat="1" ht="15" customHeight="1">
      <c r="A4" s="185" t="s">
        <v>5</v>
      </c>
      <c r="B4" s="186"/>
      <c r="C4" s="186" t="s">
        <v>192</v>
      </c>
      <c r="D4" s="186"/>
      <c r="E4" s="187">
        <f>SUM(E5)</f>
        <v>600</v>
      </c>
      <c r="F4" s="188">
        <f>SUM(F5)</f>
        <v>600</v>
      </c>
      <c r="G4" s="189">
        <f>SUM(G5)</f>
        <v>590.92</v>
      </c>
      <c r="H4" s="127">
        <f aca="true" t="shared" si="0" ref="H4:H60">G4/F4</f>
        <v>0.9848666666666666</v>
      </c>
      <c r="I4" s="127">
        <f>G4/17867254.37</f>
        <v>3.307279270575471E-05</v>
      </c>
      <c r="J4" s="190"/>
    </row>
    <row r="5" spans="1:10" ht="26.25" customHeight="1">
      <c r="A5" s="32" t="s">
        <v>364</v>
      </c>
      <c r="B5" s="29"/>
      <c r="C5" s="29"/>
      <c r="D5" s="29">
        <v>2850</v>
      </c>
      <c r="E5" s="30">
        <v>600</v>
      </c>
      <c r="F5" s="31">
        <v>600</v>
      </c>
      <c r="G5" s="65">
        <v>590.92</v>
      </c>
      <c r="H5" s="184">
        <f t="shared" si="0"/>
        <v>0.9848666666666666</v>
      </c>
      <c r="I5" s="51"/>
      <c r="J5" s="69"/>
    </row>
    <row r="6" spans="1:10" s="125" customFormat="1" ht="15" customHeight="1">
      <c r="A6" s="185" t="s">
        <v>15</v>
      </c>
      <c r="B6" s="186"/>
      <c r="C6" s="186" t="s">
        <v>215</v>
      </c>
      <c r="D6" s="186"/>
      <c r="E6" s="187">
        <f>SUM(E7:E9)</f>
        <v>0</v>
      </c>
      <c r="F6" s="187">
        <f>SUM(F7:F9)</f>
        <v>12472</v>
      </c>
      <c r="G6" s="191">
        <f>SUM(G7:G9)</f>
        <v>12470.81</v>
      </c>
      <c r="H6" s="127">
        <f t="shared" si="0"/>
        <v>0.9999045862732521</v>
      </c>
      <c r="I6" s="127">
        <f aca="true" t="shared" si="1" ref="I6:I11">G6/17867254.37</f>
        <v>0.0006979701380945862</v>
      </c>
      <c r="J6" s="190"/>
    </row>
    <row r="7" spans="1:10" ht="15" customHeight="1">
      <c r="A7" s="43" t="s">
        <v>9</v>
      </c>
      <c r="B7" s="29"/>
      <c r="C7" s="29"/>
      <c r="D7" s="44" t="s">
        <v>83</v>
      </c>
      <c r="E7" s="30">
        <v>0</v>
      </c>
      <c r="F7" s="31">
        <v>66</v>
      </c>
      <c r="G7" s="65">
        <v>66</v>
      </c>
      <c r="H7" s="184">
        <f t="shared" si="0"/>
        <v>1</v>
      </c>
      <c r="I7" s="51"/>
      <c r="J7" s="69"/>
    </row>
    <row r="8" spans="1:10" ht="15" customHeight="1">
      <c r="A8" s="43" t="s">
        <v>12</v>
      </c>
      <c r="B8" s="29"/>
      <c r="C8" s="29"/>
      <c r="D8" s="44" t="s">
        <v>79</v>
      </c>
      <c r="E8" s="30">
        <v>0</v>
      </c>
      <c r="F8" s="31">
        <v>178</v>
      </c>
      <c r="G8" s="65">
        <v>177.89</v>
      </c>
      <c r="H8" s="184">
        <f t="shared" si="0"/>
        <v>0.99938202247191</v>
      </c>
      <c r="I8" s="51"/>
      <c r="J8" s="69"/>
    </row>
    <row r="9" spans="1:10" ht="15" customHeight="1">
      <c r="A9" s="43" t="s">
        <v>26</v>
      </c>
      <c r="B9" s="29"/>
      <c r="C9" s="29"/>
      <c r="D9" s="44" t="s">
        <v>92</v>
      </c>
      <c r="E9" s="30">
        <v>0</v>
      </c>
      <c r="F9" s="31">
        <v>12228</v>
      </c>
      <c r="G9" s="65">
        <v>12226.92</v>
      </c>
      <c r="H9" s="184">
        <f t="shared" si="0"/>
        <v>0.9999116781157998</v>
      </c>
      <c r="I9" s="51"/>
      <c r="J9" s="69"/>
    </row>
    <row r="10" spans="1:10" s="78" customFormat="1" ht="21" customHeight="1">
      <c r="A10" s="73" t="s">
        <v>216</v>
      </c>
      <c r="B10" s="74" t="s">
        <v>217</v>
      </c>
      <c r="C10" s="74"/>
      <c r="D10" s="74"/>
      <c r="E10" s="75">
        <f>SUM(E11)</f>
        <v>5300</v>
      </c>
      <c r="F10" s="76">
        <f>SUM(F11)</f>
        <v>4300</v>
      </c>
      <c r="G10" s="77">
        <f>SUM(G11)</f>
        <v>2152.13</v>
      </c>
      <c r="H10" s="51">
        <f t="shared" si="0"/>
        <v>0.5004953488372094</v>
      </c>
      <c r="I10" s="51">
        <f t="shared" si="1"/>
        <v>0.00012045107521464139</v>
      </c>
      <c r="J10" s="119">
        <f>G10/7232332.21</f>
        <v>0.00029757067810357127</v>
      </c>
    </row>
    <row r="11" spans="1:10" s="125" customFormat="1" ht="15" customHeight="1">
      <c r="A11" s="185" t="s">
        <v>218</v>
      </c>
      <c r="B11" s="186"/>
      <c r="C11" s="186" t="s">
        <v>219</v>
      </c>
      <c r="D11" s="186"/>
      <c r="E11" s="187">
        <f>SUM(E12:E13)</f>
        <v>5300</v>
      </c>
      <c r="F11" s="188">
        <f>SUM(F12:F13)</f>
        <v>4300</v>
      </c>
      <c r="G11" s="189">
        <f>SUM(G12:G13)</f>
        <v>2152.13</v>
      </c>
      <c r="H11" s="127">
        <f t="shared" si="0"/>
        <v>0.5004953488372094</v>
      </c>
      <c r="I11" s="127">
        <f t="shared" si="1"/>
        <v>0.00012045107521464139</v>
      </c>
      <c r="J11" s="190"/>
    </row>
    <row r="12" spans="1:10" ht="13.5" customHeight="1">
      <c r="A12" s="43" t="s">
        <v>169</v>
      </c>
      <c r="B12" s="29"/>
      <c r="C12" s="44"/>
      <c r="D12" s="44" t="s">
        <v>170</v>
      </c>
      <c r="E12" s="30">
        <v>2000</v>
      </c>
      <c r="F12" s="31">
        <v>2000</v>
      </c>
      <c r="G12" s="65">
        <v>1386</v>
      </c>
      <c r="H12" s="184">
        <f t="shared" si="0"/>
        <v>0.693</v>
      </c>
      <c r="I12" s="184"/>
      <c r="J12" s="69"/>
    </row>
    <row r="13" spans="1:10" ht="13.5" customHeight="1">
      <c r="A13" s="43" t="s">
        <v>12</v>
      </c>
      <c r="B13" s="29"/>
      <c r="C13" s="29"/>
      <c r="D13" s="44" t="s">
        <v>79</v>
      </c>
      <c r="E13" s="30">
        <v>3300</v>
      </c>
      <c r="F13" s="31">
        <v>2300</v>
      </c>
      <c r="G13" s="65">
        <v>766.13</v>
      </c>
      <c r="H13" s="184">
        <f t="shared" si="0"/>
        <v>0.3331</v>
      </c>
      <c r="I13" s="184"/>
      <c r="J13" s="69"/>
    </row>
    <row r="14" spans="1:10" ht="21" customHeight="1">
      <c r="A14" s="24" t="s">
        <v>6</v>
      </c>
      <c r="B14" s="25">
        <v>600</v>
      </c>
      <c r="C14" s="25"/>
      <c r="D14" s="25"/>
      <c r="E14" s="26">
        <f>SUM(E19,E17,E15)</f>
        <v>1231503</v>
      </c>
      <c r="F14" s="26">
        <f>SUM(F19,F15,F17)</f>
        <v>1234551</v>
      </c>
      <c r="G14" s="66">
        <f>SUM(G19,G17,G15)</f>
        <v>1147342.79</v>
      </c>
      <c r="H14" s="51">
        <f t="shared" si="0"/>
        <v>0.9293603828436412</v>
      </c>
      <c r="I14" s="51">
        <f>G14/17867254.37</f>
        <v>0.0642148349287759</v>
      </c>
      <c r="J14" s="119">
        <v>0</v>
      </c>
    </row>
    <row r="15" spans="1:10" s="125" customFormat="1" ht="12.75">
      <c r="A15" s="192" t="s">
        <v>366</v>
      </c>
      <c r="B15" s="193"/>
      <c r="C15" s="193" t="s">
        <v>220</v>
      </c>
      <c r="D15" s="193"/>
      <c r="E15" s="194">
        <f>SUM(E16)</f>
        <v>21140</v>
      </c>
      <c r="F15" s="194">
        <f>F16</f>
        <v>21140</v>
      </c>
      <c r="G15" s="195">
        <f>SUM(G16:G16)</f>
        <v>21139.5</v>
      </c>
      <c r="H15" s="127">
        <f t="shared" si="0"/>
        <v>0.9999763481551561</v>
      </c>
      <c r="I15" s="127">
        <f>G15/17867254.37</f>
        <v>0.001183142052060011</v>
      </c>
      <c r="J15" s="190"/>
    </row>
    <row r="16" spans="1:10" s="41" customFormat="1" ht="25.5">
      <c r="A16" s="58" t="s">
        <v>365</v>
      </c>
      <c r="B16" s="35"/>
      <c r="C16" s="35"/>
      <c r="D16" s="35" t="s">
        <v>368</v>
      </c>
      <c r="E16" s="36">
        <v>21140</v>
      </c>
      <c r="F16" s="36">
        <v>21140</v>
      </c>
      <c r="G16" s="67">
        <v>21139.5</v>
      </c>
      <c r="H16" s="184">
        <f t="shared" si="0"/>
        <v>0.9999763481551561</v>
      </c>
      <c r="I16" s="184"/>
      <c r="J16" s="69"/>
    </row>
    <row r="17" spans="1:10" s="125" customFormat="1" ht="12.75">
      <c r="A17" s="192" t="s">
        <v>367</v>
      </c>
      <c r="B17" s="193"/>
      <c r="C17" s="193" t="s">
        <v>221</v>
      </c>
      <c r="D17" s="193"/>
      <c r="E17" s="194">
        <f>SUM(E18)</f>
        <v>34610</v>
      </c>
      <c r="F17" s="194">
        <f>F18</f>
        <v>10010</v>
      </c>
      <c r="G17" s="195">
        <v>0</v>
      </c>
      <c r="H17" s="127">
        <f t="shared" si="0"/>
        <v>0</v>
      </c>
      <c r="I17" s="127">
        <f>G17/8163419.33</f>
        <v>0</v>
      </c>
      <c r="J17" s="190"/>
    </row>
    <row r="18" spans="1:10" s="41" customFormat="1" ht="25.5">
      <c r="A18" s="58" t="s">
        <v>365</v>
      </c>
      <c r="B18" s="35"/>
      <c r="C18" s="35"/>
      <c r="D18" s="35" t="s">
        <v>368</v>
      </c>
      <c r="E18" s="36">
        <v>34610</v>
      </c>
      <c r="F18" s="36">
        <v>10010</v>
      </c>
      <c r="G18" s="67">
        <v>0</v>
      </c>
      <c r="H18" s="184">
        <f t="shared" si="0"/>
        <v>0</v>
      </c>
      <c r="I18" s="184"/>
      <c r="J18" s="69"/>
    </row>
    <row r="19" spans="1:10" s="125" customFormat="1" ht="12.75">
      <c r="A19" s="185" t="s">
        <v>7</v>
      </c>
      <c r="B19" s="186"/>
      <c r="C19" s="186">
        <v>60016</v>
      </c>
      <c r="D19" s="186"/>
      <c r="E19" s="194">
        <f>SUM(E20:E30)</f>
        <v>1175753</v>
      </c>
      <c r="F19" s="194">
        <f>SUM(F20:F30)</f>
        <v>1203401</v>
      </c>
      <c r="G19" s="195">
        <f>SUM(G20:G30)</f>
        <v>1126203.29</v>
      </c>
      <c r="H19" s="127">
        <f t="shared" si="0"/>
        <v>0.9358503856985327</v>
      </c>
      <c r="I19" s="51">
        <f>G19/17867254.37</f>
        <v>0.0630316928767159</v>
      </c>
      <c r="J19" s="190"/>
    </row>
    <row r="20" spans="1:10" s="41" customFormat="1" ht="13.5" customHeight="1">
      <c r="A20" s="43" t="s">
        <v>21</v>
      </c>
      <c r="B20" s="29"/>
      <c r="C20" s="29"/>
      <c r="D20" s="44" t="s">
        <v>81</v>
      </c>
      <c r="E20" s="36">
        <v>1284</v>
      </c>
      <c r="F20" s="36">
        <v>0</v>
      </c>
      <c r="G20" s="67">
        <v>0</v>
      </c>
      <c r="H20" s="184"/>
      <c r="I20" s="127"/>
      <c r="J20" s="69"/>
    </row>
    <row r="21" spans="1:10" s="41" customFormat="1" ht="13.5" customHeight="1">
      <c r="A21" s="43" t="s">
        <v>22</v>
      </c>
      <c r="B21" s="29"/>
      <c r="C21" s="29"/>
      <c r="D21" s="44" t="s">
        <v>82</v>
      </c>
      <c r="E21" s="36">
        <v>209</v>
      </c>
      <c r="F21" s="36">
        <v>0</v>
      </c>
      <c r="G21" s="67">
        <v>0</v>
      </c>
      <c r="H21" s="184"/>
      <c r="I21" s="184"/>
      <c r="J21" s="69"/>
    </row>
    <row r="22" spans="1:10" s="41" customFormat="1" ht="13.5" customHeight="1">
      <c r="A22" s="43" t="s">
        <v>169</v>
      </c>
      <c r="B22" s="29"/>
      <c r="C22" s="29"/>
      <c r="D22" s="44" t="s">
        <v>170</v>
      </c>
      <c r="E22" s="36">
        <v>8500</v>
      </c>
      <c r="F22" s="31">
        <v>14900</v>
      </c>
      <c r="G22" s="67">
        <v>14141.5</v>
      </c>
      <c r="H22" s="184">
        <f t="shared" si="0"/>
        <v>0.9490939597315436</v>
      </c>
      <c r="I22" s="184"/>
      <c r="J22" s="69"/>
    </row>
    <row r="23" spans="1:10" s="41" customFormat="1" ht="13.5" customHeight="1">
      <c r="A23" s="28" t="s">
        <v>9</v>
      </c>
      <c r="B23" s="29"/>
      <c r="C23" s="29"/>
      <c r="D23" s="29">
        <v>4210</v>
      </c>
      <c r="E23" s="30">
        <v>48500</v>
      </c>
      <c r="F23" s="31">
        <v>60000</v>
      </c>
      <c r="G23" s="67">
        <v>57847.71</v>
      </c>
      <c r="H23" s="184">
        <f t="shared" si="0"/>
        <v>0.9641284999999999</v>
      </c>
      <c r="I23" s="184"/>
      <c r="J23" s="69"/>
    </row>
    <row r="24" spans="1:10" ht="13.5" customHeight="1">
      <c r="A24" s="28" t="s">
        <v>11</v>
      </c>
      <c r="B24" s="29"/>
      <c r="C24" s="29"/>
      <c r="D24" s="29">
        <v>4270</v>
      </c>
      <c r="E24" s="30">
        <v>80000</v>
      </c>
      <c r="F24" s="31">
        <v>179500</v>
      </c>
      <c r="G24" s="67">
        <v>179398.27</v>
      </c>
      <c r="H24" s="184">
        <f t="shared" si="0"/>
        <v>0.9994332590529247</v>
      </c>
      <c r="I24" s="184"/>
      <c r="J24" s="69"/>
    </row>
    <row r="25" spans="1:10" ht="13.5" customHeight="1">
      <c r="A25" s="28" t="s">
        <v>12</v>
      </c>
      <c r="B25" s="29"/>
      <c r="C25" s="29"/>
      <c r="D25" s="29">
        <v>4300</v>
      </c>
      <c r="E25" s="30">
        <v>70000</v>
      </c>
      <c r="F25" s="31">
        <v>89000</v>
      </c>
      <c r="G25" s="67">
        <v>58922.63</v>
      </c>
      <c r="H25" s="184">
        <f t="shared" si="0"/>
        <v>0.6620520224719101</v>
      </c>
      <c r="I25" s="184"/>
      <c r="J25" s="69"/>
    </row>
    <row r="26" spans="1:10" ht="13.5" customHeight="1">
      <c r="A26" s="43" t="s">
        <v>26</v>
      </c>
      <c r="B26" s="29"/>
      <c r="C26" s="29"/>
      <c r="D26" s="44" t="s">
        <v>92</v>
      </c>
      <c r="E26" s="30">
        <v>1500</v>
      </c>
      <c r="F26" s="31">
        <v>1087</v>
      </c>
      <c r="G26" s="67">
        <v>1080</v>
      </c>
      <c r="H26" s="184">
        <f t="shared" si="0"/>
        <v>0.9935602575896965</v>
      </c>
      <c r="I26" s="184"/>
      <c r="J26" s="69"/>
    </row>
    <row r="27" spans="1:10" ht="13.5" customHeight="1">
      <c r="A27" s="43" t="s">
        <v>93</v>
      </c>
      <c r="B27" s="29"/>
      <c r="C27" s="29"/>
      <c r="D27" s="44" t="s">
        <v>94</v>
      </c>
      <c r="E27" s="30">
        <v>0</v>
      </c>
      <c r="F27" s="31">
        <v>106</v>
      </c>
      <c r="G27" s="67">
        <v>106</v>
      </c>
      <c r="H27" s="184">
        <f t="shared" si="0"/>
        <v>1</v>
      </c>
      <c r="I27" s="184"/>
      <c r="J27" s="69"/>
    </row>
    <row r="28" spans="1:10" ht="13.5" customHeight="1">
      <c r="A28" s="116" t="s">
        <v>90</v>
      </c>
      <c r="B28" s="29"/>
      <c r="C28" s="29"/>
      <c r="D28" s="44" t="s">
        <v>89</v>
      </c>
      <c r="E28" s="30">
        <v>8000</v>
      </c>
      <c r="F28" s="31">
        <v>111636</v>
      </c>
      <c r="G28" s="65">
        <v>76882.21</v>
      </c>
      <c r="H28" s="184">
        <f t="shared" si="0"/>
        <v>0.6886865348095597</v>
      </c>
      <c r="I28" s="184"/>
      <c r="J28" s="69"/>
    </row>
    <row r="29" spans="1:10" ht="13.5" customHeight="1">
      <c r="A29" s="43" t="s">
        <v>90</v>
      </c>
      <c r="B29" s="29"/>
      <c r="C29" s="29"/>
      <c r="D29" s="44" t="s">
        <v>294</v>
      </c>
      <c r="E29" s="30">
        <v>478880</v>
      </c>
      <c r="F29" s="31">
        <v>373586</v>
      </c>
      <c r="G29" s="65">
        <v>368912.48</v>
      </c>
      <c r="H29" s="184">
        <f t="shared" si="0"/>
        <v>0.9874901093724069</v>
      </c>
      <c r="I29" s="184"/>
      <c r="J29" s="69"/>
    </row>
    <row r="30" spans="1:10" ht="13.5" customHeight="1">
      <c r="A30" s="43" t="s">
        <v>90</v>
      </c>
      <c r="B30" s="29"/>
      <c r="C30" s="29"/>
      <c r="D30" s="44" t="s">
        <v>268</v>
      </c>
      <c r="E30" s="30">
        <v>478880</v>
      </c>
      <c r="F30" s="31">
        <v>373586</v>
      </c>
      <c r="G30" s="65">
        <v>368912.49</v>
      </c>
      <c r="H30" s="184">
        <f t="shared" si="0"/>
        <v>0.9874901361400052</v>
      </c>
      <c r="I30" s="184"/>
      <c r="J30" s="69"/>
    </row>
    <row r="31" spans="1:10" ht="21" customHeight="1">
      <c r="A31" s="24" t="s">
        <v>13</v>
      </c>
      <c r="B31" s="25">
        <v>700</v>
      </c>
      <c r="C31" s="25"/>
      <c r="D31" s="25"/>
      <c r="E31" s="26">
        <f>SUM(E32)</f>
        <v>1033058</v>
      </c>
      <c r="F31" s="26">
        <f>SUM(F32)</f>
        <v>1662668</v>
      </c>
      <c r="G31" s="66">
        <f>SUM(G32)</f>
        <v>1637485.08</v>
      </c>
      <c r="H31" s="51">
        <f t="shared" si="0"/>
        <v>0.9848539094996717</v>
      </c>
      <c r="I31" s="51">
        <f>G31/17867254.37</f>
        <v>0.09164726969743141</v>
      </c>
      <c r="J31" s="119">
        <v>0</v>
      </c>
    </row>
    <row r="32" spans="1:10" s="125" customFormat="1" ht="15" customHeight="1">
      <c r="A32" s="185" t="s">
        <v>14</v>
      </c>
      <c r="B32" s="186"/>
      <c r="C32" s="186">
        <v>70005</v>
      </c>
      <c r="D32" s="186"/>
      <c r="E32" s="187">
        <f>SUM(E33:E50)</f>
        <v>1033058</v>
      </c>
      <c r="F32" s="187">
        <f>SUM(F33:F50)</f>
        <v>1662668</v>
      </c>
      <c r="G32" s="191">
        <f>SUM(G33:G50)</f>
        <v>1637485.08</v>
      </c>
      <c r="H32" s="127">
        <f t="shared" si="0"/>
        <v>0.9848539094996717</v>
      </c>
      <c r="I32" s="127">
        <f>G32/17867254.37</f>
        <v>0.09164726969743141</v>
      </c>
      <c r="J32" s="189"/>
    </row>
    <row r="33" spans="1:10" ht="13.5" customHeight="1">
      <c r="A33" s="43" t="s">
        <v>21</v>
      </c>
      <c r="B33" s="29"/>
      <c r="C33" s="29"/>
      <c r="D33" s="44" t="s">
        <v>81</v>
      </c>
      <c r="E33" s="30">
        <v>295</v>
      </c>
      <c r="F33" s="30">
        <v>231</v>
      </c>
      <c r="G33" s="68">
        <v>124.57</v>
      </c>
      <c r="H33" s="184">
        <f t="shared" si="0"/>
        <v>0.5392640692640692</v>
      </c>
      <c r="I33" s="184"/>
      <c r="J33" s="119"/>
    </row>
    <row r="34" spans="1:10" ht="13.5" customHeight="1">
      <c r="A34" s="43" t="s">
        <v>22</v>
      </c>
      <c r="B34" s="29"/>
      <c r="C34" s="29"/>
      <c r="D34" s="44" t="s">
        <v>82</v>
      </c>
      <c r="E34" s="30">
        <v>30</v>
      </c>
      <c r="F34" s="30">
        <v>17</v>
      </c>
      <c r="G34" s="68">
        <v>11.52</v>
      </c>
      <c r="H34" s="184">
        <f t="shared" si="0"/>
        <v>0.6776470588235294</v>
      </c>
      <c r="I34" s="184"/>
      <c r="J34" s="119"/>
    </row>
    <row r="35" spans="1:10" ht="13.5" customHeight="1">
      <c r="A35" s="43" t="s">
        <v>212</v>
      </c>
      <c r="B35" s="29"/>
      <c r="C35" s="29"/>
      <c r="D35" s="44" t="s">
        <v>170</v>
      </c>
      <c r="E35" s="30">
        <v>15720</v>
      </c>
      <c r="F35" s="30">
        <v>10720</v>
      </c>
      <c r="G35" s="68">
        <v>8087</v>
      </c>
      <c r="H35" s="184">
        <f t="shared" si="0"/>
        <v>0.7543843283582089</v>
      </c>
      <c r="I35" s="184"/>
      <c r="J35" s="119"/>
    </row>
    <row r="36" spans="1:10" ht="13.5" customHeight="1">
      <c r="A36" s="28" t="s">
        <v>9</v>
      </c>
      <c r="B36" s="29"/>
      <c r="C36" s="29"/>
      <c r="D36" s="29">
        <v>4210</v>
      </c>
      <c r="E36" s="30">
        <v>20000</v>
      </c>
      <c r="F36" s="31">
        <v>17000</v>
      </c>
      <c r="G36" s="65">
        <v>16888.42</v>
      </c>
      <c r="H36" s="184">
        <f t="shared" si="0"/>
        <v>0.9934364705882351</v>
      </c>
      <c r="I36" s="184"/>
      <c r="J36" s="119"/>
    </row>
    <row r="37" spans="1:10" ht="13.5" customHeight="1">
      <c r="A37" s="43" t="s">
        <v>10</v>
      </c>
      <c r="B37" s="29"/>
      <c r="C37" s="29"/>
      <c r="D37" s="44" t="s">
        <v>158</v>
      </c>
      <c r="E37" s="30">
        <v>2500</v>
      </c>
      <c r="F37" s="31">
        <v>5813</v>
      </c>
      <c r="G37" s="65">
        <v>3955.04</v>
      </c>
      <c r="H37" s="184">
        <f t="shared" si="0"/>
        <v>0.6803784620677791</v>
      </c>
      <c r="I37" s="184"/>
      <c r="J37" s="119"/>
    </row>
    <row r="38" spans="1:10" ht="13.5" customHeight="1">
      <c r="A38" s="43" t="s">
        <v>11</v>
      </c>
      <c r="B38" s="29"/>
      <c r="C38" s="29"/>
      <c r="D38" s="44" t="s">
        <v>136</v>
      </c>
      <c r="E38" s="30">
        <v>30000</v>
      </c>
      <c r="F38" s="31">
        <v>27000</v>
      </c>
      <c r="G38" s="65">
        <v>24301.37</v>
      </c>
      <c r="H38" s="184">
        <f t="shared" si="0"/>
        <v>0.9000507407407407</v>
      </c>
      <c r="I38" s="184"/>
      <c r="J38" s="119"/>
    </row>
    <row r="39" spans="1:10" ht="13.5" customHeight="1">
      <c r="A39" s="28" t="s">
        <v>12</v>
      </c>
      <c r="B39" s="29"/>
      <c r="C39" s="29"/>
      <c r="D39" s="29">
        <v>4300</v>
      </c>
      <c r="E39" s="30">
        <v>30000</v>
      </c>
      <c r="F39" s="31">
        <v>62000</v>
      </c>
      <c r="G39" s="65">
        <v>56596.56</v>
      </c>
      <c r="H39" s="184">
        <f t="shared" si="0"/>
        <v>0.9128477419354838</v>
      </c>
      <c r="I39" s="184"/>
      <c r="J39" s="119"/>
    </row>
    <row r="40" spans="1:10" ht="25.5" customHeight="1">
      <c r="A40" s="47" t="s">
        <v>418</v>
      </c>
      <c r="B40" s="29"/>
      <c r="C40" s="29"/>
      <c r="D40" s="53" t="s">
        <v>210</v>
      </c>
      <c r="E40" s="30">
        <v>147</v>
      </c>
      <c r="F40" s="31">
        <v>157</v>
      </c>
      <c r="G40" s="65">
        <v>144.55</v>
      </c>
      <c r="H40" s="184">
        <f t="shared" si="0"/>
        <v>0.9207006369426752</v>
      </c>
      <c r="I40" s="184"/>
      <c r="J40" s="119"/>
    </row>
    <row r="41" spans="1:10" ht="39" customHeight="1">
      <c r="A41" s="52" t="s">
        <v>374</v>
      </c>
      <c r="B41" s="29"/>
      <c r="C41" s="29"/>
      <c r="D41" s="44" t="s">
        <v>211</v>
      </c>
      <c r="E41" s="30">
        <v>0</v>
      </c>
      <c r="F41" s="31">
        <v>148</v>
      </c>
      <c r="G41" s="65">
        <v>98.28</v>
      </c>
      <c r="H41" s="184">
        <f t="shared" si="0"/>
        <v>0.664054054054054</v>
      </c>
      <c r="I41" s="184"/>
      <c r="J41" s="119"/>
    </row>
    <row r="42" spans="1:10" ht="25.5" customHeight="1">
      <c r="A42" s="80" t="s">
        <v>222</v>
      </c>
      <c r="B42" s="29"/>
      <c r="C42" s="29"/>
      <c r="D42" s="44" t="s">
        <v>223</v>
      </c>
      <c r="E42" s="30">
        <v>2000</v>
      </c>
      <c r="F42" s="31">
        <v>1676</v>
      </c>
      <c r="G42" s="65">
        <v>1676</v>
      </c>
      <c r="H42" s="184">
        <f t="shared" si="0"/>
        <v>1</v>
      </c>
      <c r="I42" s="184"/>
      <c r="J42" s="119"/>
    </row>
    <row r="43" spans="1:10" ht="25.5" customHeight="1">
      <c r="A43" s="80" t="s">
        <v>243</v>
      </c>
      <c r="B43" s="29"/>
      <c r="C43" s="29"/>
      <c r="D43" s="44" t="s">
        <v>240</v>
      </c>
      <c r="E43" s="30">
        <v>72000</v>
      </c>
      <c r="F43" s="31">
        <v>76400</v>
      </c>
      <c r="G43" s="65">
        <v>74687.14</v>
      </c>
      <c r="H43" s="184">
        <f t="shared" si="0"/>
        <v>0.9775803664921466</v>
      </c>
      <c r="I43" s="184"/>
      <c r="J43" s="119"/>
    </row>
    <row r="44" spans="1:10" ht="15" customHeight="1">
      <c r="A44" s="28" t="s">
        <v>26</v>
      </c>
      <c r="B44" s="29"/>
      <c r="C44" s="29"/>
      <c r="D44" s="29" t="s">
        <v>92</v>
      </c>
      <c r="E44" s="30">
        <v>2800</v>
      </c>
      <c r="F44" s="31">
        <v>1576</v>
      </c>
      <c r="G44" s="65">
        <v>1562.79</v>
      </c>
      <c r="H44" s="184">
        <f t="shared" si="0"/>
        <v>0.9916180203045685</v>
      </c>
      <c r="I44" s="184"/>
      <c r="J44" s="119"/>
    </row>
    <row r="45" spans="1:10" ht="25.5">
      <c r="A45" s="52" t="s">
        <v>365</v>
      </c>
      <c r="B45" s="29"/>
      <c r="C45" s="29"/>
      <c r="D45" s="53" t="s">
        <v>368</v>
      </c>
      <c r="E45" s="30">
        <v>2000</v>
      </c>
      <c r="F45" s="31">
        <v>1754</v>
      </c>
      <c r="G45" s="65">
        <v>1753.91</v>
      </c>
      <c r="H45" s="184">
        <f t="shared" si="0"/>
        <v>0.9999486887115165</v>
      </c>
      <c r="I45" s="184"/>
      <c r="J45" s="119"/>
    </row>
    <row r="46" spans="1:10" ht="13.5" customHeight="1">
      <c r="A46" s="43" t="s">
        <v>93</v>
      </c>
      <c r="B46" s="29"/>
      <c r="C46" s="29"/>
      <c r="D46" s="44" t="s">
        <v>94</v>
      </c>
      <c r="E46" s="30">
        <v>2500</v>
      </c>
      <c r="F46" s="31">
        <v>2500</v>
      </c>
      <c r="G46" s="65">
        <v>2333.3</v>
      </c>
      <c r="H46" s="184">
        <f t="shared" si="0"/>
        <v>0.93332</v>
      </c>
      <c r="I46" s="184"/>
      <c r="J46" s="119"/>
    </row>
    <row r="47" spans="1:10" ht="13.5" customHeight="1">
      <c r="A47" s="43" t="s">
        <v>90</v>
      </c>
      <c r="B47" s="29"/>
      <c r="C47" s="29"/>
      <c r="D47" s="44" t="s">
        <v>89</v>
      </c>
      <c r="E47" s="30">
        <v>0</v>
      </c>
      <c r="F47" s="31">
        <v>274488</v>
      </c>
      <c r="G47" s="65">
        <v>264127.72</v>
      </c>
      <c r="H47" s="184">
        <f t="shared" si="0"/>
        <v>0.9622559820465739</v>
      </c>
      <c r="I47" s="184"/>
      <c r="J47" s="119"/>
    </row>
    <row r="48" spans="1:10" ht="13.5" customHeight="1">
      <c r="A48" s="43" t="s">
        <v>90</v>
      </c>
      <c r="B48" s="29"/>
      <c r="C48" s="29"/>
      <c r="D48" s="53" t="s">
        <v>294</v>
      </c>
      <c r="E48" s="30">
        <v>473586</v>
      </c>
      <c r="F48" s="31">
        <v>767690</v>
      </c>
      <c r="G48" s="65">
        <v>767647.38</v>
      </c>
      <c r="H48" s="184">
        <f t="shared" si="0"/>
        <v>0.9999444827990465</v>
      </c>
      <c r="I48" s="184"/>
      <c r="J48" s="119"/>
    </row>
    <row r="49" spans="1:10" ht="13.5" customHeight="1">
      <c r="A49" s="43" t="s">
        <v>90</v>
      </c>
      <c r="B49" s="29"/>
      <c r="C49" s="29"/>
      <c r="D49" s="53" t="s">
        <v>268</v>
      </c>
      <c r="E49" s="30">
        <v>59480</v>
      </c>
      <c r="F49" s="31">
        <v>135475</v>
      </c>
      <c r="G49" s="65">
        <v>135467.21</v>
      </c>
      <c r="H49" s="184">
        <f t="shared" si="0"/>
        <v>0.9999424986159807</v>
      </c>
      <c r="I49" s="184"/>
      <c r="J49" s="119"/>
    </row>
    <row r="50" spans="1:10" ht="27" customHeight="1">
      <c r="A50" s="52" t="s">
        <v>311</v>
      </c>
      <c r="B50" s="29"/>
      <c r="C50" s="29"/>
      <c r="D50" s="44" t="s">
        <v>153</v>
      </c>
      <c r="E50" s="30">
        <v>320000</v>
      </c>
      <c r="F50" s="31">
        <v>278023</v>
      </c>
      <c r="G50" s="65">
        <v>278022.32</v>
      </c>
      <c r="H50" s="184">
        <f t="shared" si="0"/>
        <v>0.9999975541591883</v>
      </c>
      <c r="I50" s="184"/>
      <c r="J50" s="119"/>
    </row>
    <row r="51" spans="1:10" ht="21" customHeight="1">
      <c r="A51" s="99" t="s">
        <v>244</v>
      </c>
      <c r="B51" s="74" t="s">
        <v>246</v>
      </c>
      <c r="C51" s="74"/>
      <c r="D51" s="74"/>
      <c r="E51" s="75">
        <f>SUM(E52)</f>
        <v>70000</v>
      </c>
      <c r="F51" s="76">
        <f>F52</f>
        <v>53000</v>
      </c>
      <c r="G51" s="77">
        <f>SUM(G52)</f>
        <v>28011.41</v>
      </c>
      <c r="H51" s="51">
        <f t="shared" si="0"/>
        <v>0.5285171698113208</v>
      </c>
      <c r="I51" s="51">
        <f>G51/17867254.37</f>
        <v>0.0015677512291442234</v>
      </c>
      <c r="J51" s="119">
        <f>G51/7232332.21</f>
        <v>0.003873081211793505</v>
      </c>
    </row>
    <row r="52" spans="1:10" s="125" customFormat="1" ht="15" customHeight="1">
      <c r="A52" s="123" t="s">
        <v>245</v>
      </c>
      <c r="B52" s="186"/>
      <c r="C52" s="186" t="s">
        <v>247</v>
      </c>
      <c r="D52" s="186"/>
      <c r="E52" s="187">
        <f>SUM(E53:E55)</f>
        <v>70000</v>
      </c>
      <c r="F52" s="187">
        <f>SUM(F53:F55)</f>
        <v>53000</v>
      </c>
      <c r="G52" s="191">
        <f>SUM(G53:G55)</f>
        <v>28011.41</v>
      </c>
      <c r="H52" s="127">
        <f t="shared" si="0"/>
        <v>0.5285171698113208</v>
      </c>
      <c r="I52" s="127">
        <f>G52/17867254.37</f>
        <v>0.0015677512291442234</v>
      </c>
      <c r="J52" s="189"/>
    </row>
    <row r="53" spans="1:10" s="125" customFormat="1" ht="15" customHeight="1">
      <c r="A53" s="43" t="s">
        <v>212</v>
      </c>
      <c r="B53" s="186"/>
      <c r="C53" s="186"/>
      <c r="D53" s="44" t="s">
        <v>170</v>
      </c>
      <c r="E53" s="48">
        <v>0</v>
      </c>
      <c r="F53" s="49">
        <v>48500</v>
      </c>
      <c r="G53" s="65">
        <v>24250</v>
      </c>
      <c r="H53" s="184">
        <f t="shared" si="0"/>
        <v>0.5</v>
      </c>
      <c r="I53" s="184"/>
      <c r="J53" s="65"/>
    </row>
    <row r="54" spans="1:10" ht="14.25" customHeight="1">
      <c r="A54" s="47" t="s">
        <v>12</v>
      </c>
      <c r="B54" s="29"/>
      <c r="C54" s="29"/>
      <c r="D54" s="44" t="s">
        <v>79</v>
      </c>
      <c r="E54" s="30">
        <v>70000</v>
      </c>
      <c r="F54" s="31">
        <v>3300</v>
      </c>
      <c r="G54" s="65">
        <v>2561.41</v>
      </c>
      <c r="H54" s="184">
        <f>G54/F54</f>
        <v>0.7761848484848485</v>
      </c>
      <c r="I54" s="51"/>
      <c r="J54" s="119"/>
    </row>
    <row r="55" spans="1:10" ht="25.5" customHeight="1">
      <c r="A55" s="204" t="s">
        <v>395</v>
      </c>
      <c r="B55" s="29"/>
      <c r="C55" s="29"/>
      <c r="D55" s="44" t="s">
        <v>186</v>
      </c>
      <c r="E55" s="30">
        <v>0</v>
      </c>
      <c r="F55" s="31">
        <v>1200</v>
      </c>
      <c r="G55" s="65">
        <v>1200</v>
      </c>
      <c r="H55" s="184">
        <f t="shared" si="0"/>
        <v>1</v>
      </c>
      <c r="I55" s="51"/>
      <c r="J55" s="119"/>
    </row>
    <row r="56" spans="1:10" ht="21" customHeight="1">
      <c r="A56" s="24" t="s">
        <v>17</v>
      </c>
      <c r="B56" s="25">
        <v>750</v>
      </c>
      <c r="C56" s="25"/>
      <c r="D56" s="25"/>
      <c r="E56" s="26">
        <f>SUM(E57,E73,E78,E118,E115)</f>
        <v>1813526</v>
      </c>
      <c r="F56" s="26">
        <f>SUM(F57,F73,F78,F118,F115,F108)</f>
        <v>1866442</v>
      </c>
      <c r="G56" s="66">
        <f>SUM(G57,G73,G78,G118,G115,G108)</f>
        <v>1794640.9999999995</v>
      </c>
      <c r="H56" s="51">
        <f t="shared" si="0"/>
        <v>0.9615305484981583</v>
      </c>
      <c r="I56" s="51">
        <f>G56/17867254.37</f>
        <v>0.1004430206698848</v>
      </c>
      <c r="J56" s="119">
        <v>0</v>
      </c>
    </row>
    <row r="57" spans="1:10" s="125" customFormat="1" ht="15" customHeight="1">
      <c r="A57" s="185" t="s">
        <v>18</v>
      </c>
      <c r="B57" s="186"/>
      <c r="C57" s="186">
        <v>75011</v>
      </c>
      <c r="D57" s="186"/>
      <c r="E57" s="187">
        <f>SUM(E58:E72)</f>
        <v>115775</v>
      </c>
      <c r="F57" s="187">
        <f>SUM(F58:F72)</f>
        <v>106601</v>
      </c>
      <c r="G57" s="191">
        <f>SUM(G58:G72)</f>
        <v>102884.95</v>
      </c>
      <c r="H57" s="127">
        <f t="shared" si="0"/>
        <v>0.9651405709139689</v>
      </c>
      <c r="I57" s="127">
        <f>G57/17867254.37</f>
        <v>0.005758296594956911</v>
      </c>
      <c r="J57" s="190"/>
    </row>
    <row r="58" spans="1:10" ht="14.25" customHeight="1">
      <c r="A58" s="116" t="s">
        <v>312</v>
      </c>
      <c r="B58" s="29"/>
      <c r="C58" s="29"/>
      <c r="D58" s="44" t="s">
        <v>98</v>
      </c>
      <c r="E58" s="30">
        <v>600</v>
      </c>
      <c r="F58" s="30">
        <v>600</v>
      </c>
      <c r="G58" s="68">
        <v>500</v>
      </c>
      <c r="H58" s="184">
        <f t="shared" si="0"/>
        <v>0.8333333333333334</v>
      </c>
      <c r="I58" s="51"/>
      <c r="J58" s="69"/>
    </row>
    <row r="59" spans="1:10" ht="13.5" customHeight="1">
      <c r="A59" s="28" t="s">
        <v>19</v>
      </c>
      <c r="B59" s="29"/>
      <c r="C59" s="29"/>
      <c r="D59" s="29">
        <v>4010</v>
      </c>
      <c r="E59" s="30">
        <v>69300</v>
      </c>
      <c r="F59" s="31">
        <v>62900</v>
      </c>
      <c r="G59" s="65">
        <v>62346.97</v>
      </c>
      <c r="H59" s="184">
        <f t="shared" si="0"/>
        <v>0.9912077901430842</v>
      </c>
      <c r="I59" s="51"/>
      <c r="J59" s="69"/>
    </row>
    <row r="60" spans="1:10" ht="13.5" customHeight="1">
      <c r="A60" s="28" t="s">
        <v>20</v>
      </c>
      <c r="B60" s="29"/>
      <c r="C60" s="29"/>
      <c r="D60" s="29">
        <v>4040</v>
      </c>
      <c r="E60" s="30">
        <v>5165</v>
      </c>
      <c r="F60" s="31">
        <v>5143</v>
      </c>
      <c r="G60" s="65">
        <v>5142.18</v>
      </c>
      <c r="H60" s="184">
        <f t="shared" si="0"/>
        <v>0.999840559984445</v>
      </c>
      <c r="I60" s="51"/>
      <c r="J60" s="69"/>
    </row>
    <row r="61" spans="1:10" ht="13.5" customHeight="1">
      <c r="A61" s="28" t="s">
        <v>21</v>
      </c>
      <c r="B61" s="29"/>
      <c r="C61" s="29"/>
      <c r="D61" s="29">
        <v>4110</v>
      </c>
      <c r="E61" s="30">
        <v>11245</v>
      </c>
      <c r="F61" s="31">
        <v>10445</v>
      </c>
      <c r="G61" s="65">
        <v>10266.35</v>
      </c>
      <c r="H61" s="184">
        <f aca="true" t="shared" si="2" ref="H61:H117">G61/F61</f>
        <v>0.9828961225466731</v>
      </c>
      <c r="I61" s="51"/>
      <c r="J61" s="69"/>
    </row>
    <row r="62" spans="1:10" ht="13.5" customHeight="1">
      <c r="A62" s="28" t="s">
        <v>22</v>
      </c>
      <c r="B62" s="29"/>
      <c r="C62" s="29"/>
      <c r="D62" s="29">
        <v>4120</v>
      </c>
      <c r="E62" s="30">
        <v>210</v>
      </c>
      <c r="F62" s="31">
        <v>0</v>
      </c>
      <c r="G62" s="65">
        <v>0</v>
      </c>
      <c r="H62" s="184"/>
      <c r="I62" s="51"/>
      <c r="J62" s="69"/>
    </row>
    <row r="63" spans="1:10" ht="13.5" customHeight="1">
      <c r="A63" s="43" t="s">
        <v>169</v>
      </c>
      <c r="B63" s="29"/>
      <c r="C63" s="29"/>
      <c r="D63" s="44" t="s">
        <v>170</v>
      </c>
      <c r="E63" s="30">
        <v>600</v>
      </c>
      <c r="F63" s="31">
        <v>300</v>
      </c>
      <c r="G63" s="65">
        <v>0</v>
      </c>
      <c r="H63" s="184">
        <f t="shared" si="2"/>
        <v>0</v>
      </c>
      <c r="I63" s="51"/>
      <c r="J63" s="69"/>
    </row>
    <row r="64" spans="1:10" ht="13.5" customHeight="1">
      <c r="A64" s="28" t="s">
        <v>9</v>
      </c>
      <c r="B64" s="29"/>
      <c r="C64" s="29"/>
      <c r="D64" s="29" t="s">
        <v>83</v>
      </c>
      <c r="E64" s="30">
        <v>8600</v>
      </c>
      <c r="F64" s="31">
        <v>7150</v>
      </c>
      <c r="G64" s="65">
        <v>7125.93</v>
      </c>
      <c r="H64" s="184">
        <f t="shared" si="2"/>
        <v>0.9966335664335665</v>
      </c>
      <c r="I64" s="51"/>
      <c r="J64" s="69"/>
    </row>
    <row r="65" spans="1:10" ht="13.5" customHeight="1">
      <c r="A65" s="52" t="s">
        <v>150</v>
      </c>
      <c r="B65" s="29"/>
      <c r="C65" s="29"/>
      <c r="D65" s="29" t="s">
        <v>151</v>
      </c>
      <c r="E65" s="30">
        <v>0</v>
      </c>
      <c r="F65" s="31">
        <v>300</v>
      </c>
      <c r="G65" s="65">
        <v>249</v>
      </c>
      <c r="H65" s="184">
        <f t="shared" si="2"/>
        <v>0.83</v>
      </c>
      <c r="I65" s="51"/>
      <c r="J65" s="69"/>
    </row>
    <row r="66" spans="1:10" ht="13.5" customHeight="1">
      <c r="A66" s="43" t="s">
        <v>48</v>
      </c>
      <c r="B66" s="29"/>
      <c r="C66" s="29"/>
      <c r="D66" s="44" t="s">
        <v>138</v>
      </c>
      <c r="E66" s="30">
        <v>100</v>
      </c>
      <c r="F66" s="31">
        <v>100</v>
      </c>
      <c r="G66" s="65">
        <v>0</v>
      </c>
      <c r="H66" s="184">
        <f t="shared" si="2"/>
        <v>0</v>
      </c>
      <c r="I66" s="51"/>
      <c r="J66" s="69"/>
    </row>
    <row r="67" spans="1:10" ht="13.5" customHeight="1">
      <c r="A67" s="43" t="s">
        <v>12</v>
      </c>
      <c r="B67" s="29"/>
      <c r="C67" s="29"/>
      <c r="D67" s="44" t="s">
        <v>79</v>
      </c>
      <c r="E67" s="30">
        <v>16000</v>
      </c>
      <c r="F67" s="31">
        <v>16260</v>
      </c>
      <c r="G67" s="65">
        <v>14702.02</v>
      </c>
      <c r="H67" s="184">
        <f t="shared" si="2"/>
        <v>0.9041832718327184</v>
      </c>
      <c r="I67" s="51"/>
      <c r="J67" s="69"/>
    </row>
    <row r="68" spans="1:10" ht="13.5" customHeight="1">
      <c r="A68" s="43" t="s">
        <v>25</v>
      </c>
      <c r="B68" s="29"/>
      <c r="C68" s="29"/>
      <c r="D68" s="44" t="s">
        <v>84</v>
      </c>
      <c r="E68" s="30">
        <v>100</v>
      </c>
      <c r="F68" s="31">
        <v>100</v>
      </c>
      <c r="G68" s="65">
        <v>0</v>
      </c>
      <c r="H68" s="184">
        <f t="shared" si="2"/>
        <v>0</v>
      </c>
      <c r="I68" s="51"/>
      <c r="J68" s="69"/>
    </row>
    <row r="69" spans="1:10" ht="14.25" customHeight="1">
      <c r="A69" s="47" t="s">
        <v>375</v>
      </c>
      <c r="B69" s="29"/>
      <c r="C69" s="29"/>
      <c r="D69" s="29">
        <v>4440</v>
      </c>
      <c r="E69" s="30">
        <v>3105</v>
      </c>
      <c r="F69" s="31">
        <v>2553</v>
      </c>
      <c r="G69" s="65">
        <v>2552.5</v>
      </c>
      <c r="H69" s="184">
        <f t="shared" si="2"/>
        <v>0.999804151978065</v>
      </c>
      <c r="I69" s="51"/>
      <c r="J69" s="69"/>
    </row>
    <row r="70" spans="1:10" ht="15" customHeight="1" hidden="1">
      <c r="A70" s="80" t="s">
        <v>225</v>
      </c>
      <c r="B70" s="29"/>
      <c r="C70" s="29"/>
      <c r="D70" s="44" t="s">
        <v>226</v>
      </c>
      <c r="E70" s="30">
        <v>0</v>
      </c>
      <c r="F70" s="31">
        <v>0</v>
      </c>
      <c r="G70" s="65">
        <v>0</v>
      </c>
      <c r="H70" s="184" t="e">
        <f t="shared" si="2"/>
        <v>#DIV/0!</v>
      </c>
      <c r="I70" s="51"/>
      <c r="J70" s="69"/>
    </row>
    <row r="71" spans="1:10" ht="15" customHeight="1">
      <c r="A71" s="43" t="s">
        <v>93</v>
      </c>
      <c r="B71" s="29"/>
      <c r="C71" s="29"/>
      <c r="D71" s="44" t="s">
        <v>94</v>
      </c>
      <c r="E71" s="30">
        <v>50</v>
      </c>
      <c r="F71" s="31">
        <v>50</v>
      </c>
      <c r="G71" s="65">
        <v>0</v>
      </c>
      <c r="H71" s="184">
        <f t="shared" si="2"/>
        <v>0</v>
      </c>
      <c r="I71" s="51"/>
      <c r="J71" s="69"/>
    </row>
    <row r="72" spans="1:10" ht="27" customHeight="1">
      <c r="A72" s="47" t="s">
        <v>224</v>
      </c>
      <c r="B72" s="29"/>
      <c r="C72" s="29"/>
      <c r="D72" s="44" t="s">
        <v>209</v>
      </c>
      <c r="E72" s="30">
        <v>700</v>
      </c>
      <c r="F72" s="31">
        <v>700</v>
      </c>
      <c r="G72" s="65">
        <v>0</v>
      </c>
      <c r="H72" s="184">
        <f t="shared" si="2"/>
        <v>0</v>
      </c>
      <c r="I72" s="51"/>
      <c r="J72" s="69"/>
    </row>
    <row r="73" spans="1:10" s="125" customFormat="1" ht="15" customHeight="1">
      <c r="A73" s="185" t="s">
        <v>370</v>
      </c>
      <c r="B73" s="186"/>
      <c r="C73" s="186">
        <v>75022</v>
      </c>
      <c r="D73" s="186"/>
      <c r="E73" s="187">
        <f>SUM(E74:E77)</f>
        <v>66284</v>
      </c>
      <c r="F73" s="187">
        <f>SUM(F74:F77)</f>
        <v>72464</v>
      </c>
      <c r="G73" s="191">
        <f>SUM(G74:G77)</f>
        <v>71378.73</v>
      </c>
      <c r="H73" s="127">
        <f t="shared" si="2"/>
        <v>0.9850233219253698</v>
      </c>
      <c r="I73" s="127">
        <f>G73/17867254.37</f>
        <v>0.003994946762489059</v>
      </c>
      <c r="J73" s="190"/>
    </row>
    <row r="74" spans="1:10" ht="13.5" customHeight="1">
      <c r="A74" s="28" t="s">
        <v>23</v>
      </c>
      <c r="B74" s="29"/>
      <c r="C74" s="29"/>
      <c r="D74" s="29">
        <v>3030</v>
      </c>
      <c r="E74" s="30">
        <v>63144</v>
      </c>
      <c r="F74" s="31">
        <v>68544</v>
      </c>
      <c r="G74" s="65">
        <v>67650.66</v>
      </c>
      <c r="H74" s="184">
        <f t="shared" si="2"/>
        <v>0.986966911764706</v>
      </c>
      <c r="I74" s="127"/>
      <c r="J74" s="69"/>
    </row>
    <row r="75" spans="1:10" ht="13.5" customHeight="1">
      <c r="A75" s="28" t="s">
        <v>9</v>
      </c>
      <c r="B75" s="29"/>
      <c r="C75" s="29"/>
      <c r="D75" s="29">
        <v>4210</v>
      </c>
      <c r="E75" s="30">
        <v>1800</v>
      </c>
      <c r="F75" s="31">
        <v>2220</v>
      </c>
      <c r="G75" s="65">
        <v>2107.36</v>
      </c>
      <c r="H75" s="184">
        <f t="shared" si="2"/>
        <v>0.9492612612612613</v>
      </c>
      <c r="I75" s="51"/>
      <c r="J75" s="69"/>
    </row>
    <row r="76" spans="1:10" ht="13.5" customHeight="1">
      <c r="A76" s="28" t="s">
        <v>12</v>
      </c>
      <c r="B76" s="29"/>
      <c r="C76" s="29"/>
      <c r="D76" s="29" t="s">
        <v>79</v>
      </c>
      <c r="E76" s="30">
        <v>500</v>
      </c>
      <c r="F76" s="31">
        <v>860</v>
      </c>
      <c r="G76" s="65">
        <v>858.7</v>
      </c>
      <c r="H76" s="184">
        <f t="shared" si="2"/>
        <v>0.9984883720930233</v>
      </c>
      <c r="I76" s="51"/>
      <c r="J76" s="69"/>
    </row>
    <row r="77" spans="1:10" ht="38.25">
      <c r="A77" s="52" t="s">
        <v>371</v>
      </c>
      <c r="B77" s="29"/>
      <c r="C77" s="29"/>
      <c r="D77" s="44" t="s">
        <v>210</v>
      </c>
      <c r="E77" s="30">
        <v>840</v>
      </c>
      <c r="F77" s="31">
        <v>840</v>
      </c>
      <c r="G77" s="65">
        <v>762.01</v>
      </c>
      <c r="H77" s="184">
        <f t="shared" si="2"/>
        <v>0.9071547619047619</v>
      </c>
      <c r="I77" s="51"/>
      <c r="J77" s="69"/>
    </row>
    <row r="78" spans="1:10" s="125" customFormat="1" ht="15" customHeight="1">
      <c r="A78" s="185" t="s">
        <v>417</v>
      </c>
      <c r="B78" s="186"/>
      <c r="C78" s="186">
        <v>75023</v>
      </c>
      <c r="D78" s="186"/>
      <c r="E78" s="187">
        <f>SUM(E79:E107)</f>
        <v>1588967</v>
      </c>
      <c r="F78" s="187">
        <f>SUM(F79:F107)</f>
        <v>1602447</v>
      </c>
      <c r="G78" s="191">
        <f>SUM(G79:G107)</f>
        <v>1540321.0599999998</v>
      </c>
      <c r="H78" s="127">
        <f t="shared" si="2"/>
        <v>0.9612305804809768</v>
      </c>
      <c r="I78" s="127">
        <f>G78/17867254.37</f>
        <v>0.0862091638761395</v>
      </c>
      <c r="J78" s="190"/>
    </row>
    <row r="79" spans="1:10" ht="13.5" customHeight="1">
      <c r="A79" s="116" t="s">
        <v>372</v>
      </c>
      <c r="B79" s="29"/>
      <c r="C79" s="29"/>
      <c r="D79" s="29">
        <v>3020</v>
      </c>
      <c r="E79" s="30">
        <v>4000</v>
      </c>
      <c r="F79" s="31">
        <v>5000</v>
      </c>
      <c r="G79" s="65">
        <v>3980.57</v>
      </c>
      <c r="H79" s="184">
        <f t="shared" si="2"/>
        <v>0.796114</v>
      </c>
      <c r="I79" s="51"/>
      <c r="J79" s="69"/>
    </row>
    <row r="80" spans="1:10" ht="13.5" customHeight="1">
      <c r="A80" s="28" t="s">
        <v>19</v>
      </c>
      <c r="B80" s="29"/>
      <c r="C80" s="29"/>
      <c r="D80" s="29">
        <v>4010</v>
      </c>
      <c r="E80" s="30">
        <v>866620</v>
      </c>
      <c r="F80" s="31">
        <v>860240</v>
      </c>
      <c r="G80" s="65">
        <v>841011</v>
      </c>
      <c r="H80" s="184">
        <f t="shared" si="2"/>
        <v>0.9776469357388635</v>
      </c>
      <c r="I80" s="51"/>
      <c r="J80" s="69"/>
    </row>
    <row r="81" spans="1:10" ht="13.5" customHeight="1">
      <c r="A81" s="28" t="s">
        <v>24</v>
      </c>
      <c r="B81" s="29"/>
      <c r="C81" s="29"/>
      <c r="D81" s="29">
        <v>4040</v>
      </c>
      <c r="E81" s="30">
        <v>67440</v>
      </c>
      <c r="F81" s="31">
        <v>67115</v>
      </c>
      <c r="G81" s="65">
        <v>67114.78</v>
      </c>
      <c r="H81" s="184">
        <f t="shared" si="2"/>
        <v>0.9999967220442524</v>
      </c>
      <c r="I81" s="51"/>
      <c r="J81" s="69"/>
    </row>
    <row r="82" spans="1:10" ht="13.5" customHeight="1">
      <c r="A82" s="28" t="s">
        <v>21</v>
      </c>
      <c r="B82" s="29"/>
      <c r="C82" s="29"/>
      <c r="D82" s="29">
        <v>4110</v>
      </c>
      <c r="E82" s="30">
        <v>138467</v>
      </c>
      <c r="F82" s="31">
        <v>133087</v>
      </c>
      <c r="G82" s="65">
        <v>129239.7</v>
      </c>
      <c r="H82" s="184">
        <f t="shared" si="2"/>
        <v>0.9710918421784246</v>
      </c>
      <c r="I82" s="51"/>
      <c r="J82" s="69"/>
    </row>
    <row r="83" spans="1:10" ht="13.5" customHeight="1">
      <c r="A83" s="28" t="s">
        <v>22</v>
      </c>
      <c r="B83" s="29"/>
      <c r="C83" s="29"/>
      <c r="D83" s="29">
        <v>4120</v>
      </c>
      <c r="E83" s="30">
        <v>22466</v>
      </c>
      <c r="F83" s="31">
        <v>20283</v>
      </c>
      <c r="G83" s="65">
        <v>19873.55</v>
      </c>
      <c r="H83" s="184">
        <f t="shared" si="2"/>
        <v>0.979813144012227</v>
      </c>
      <c r="I83" s="51"/>
      <c r="J83" s="69"/>
    </row>
    <row r="84" spans="1:10" ht="24.75" customHeight="1">
      <c r="A84" s="52" t="s">
        <v>373</v>
      </c>
      <c r="B84" s="29"/>
      <c r="C84" s="29"/>
      <c r="D84" s="44" t="s">
        <v>137</v>
      </c>
      <c r="E84" s="30">
        <v>500</v>
      </c>
      <c r="F84" s="31">
        <v>500</v>
      </c>
      <c r="G84" s="65">
        <v>0</v>
      </c>
      <c r="H84" s="184">
        <f t="shared" si="2"/>
        <v>0</v>
      </c>
      <c r="I84" s="51"/>
      <c r="J84" s="69"/>
    </row>
    <row r="85" spans="1:10" ht="15" customHeight="1">
      <c r="A85" s="43" t="s">
        <v>169</v>
      </c>
      <c r="B85" s="29"/>
      <c r="C85" s="29"/>
      <c r="D85" s="44" t="s">
        <v>170</v>
      </c>
      <c r="E85" s="30">
        <v>5000</v>
      </c>
      <c r="F85" s="31">
        <v>5000</v>
      </c>
      <c r="G85" s="65">
        <v>0</v>
      </c>
      <c r="H85" s="184">
        <f t="shared" si="2"/>
        <v>0</v>
      </c>
      <c r="I85" s="51"/>
      <c r="J85" s="69"/>
    </row>
    <row r="86" spans="1:10" ht="15" customHeight="1">
      <c r="A86" s="43" t="s">
        <v>9</v>
      </c>
      <c r="B86" s="29"/>
      <c r="C86" s="29"/>
      <c r="D86" s="29">
        <v>4210</v>
      </c>
      <c r="E86" s="30">
        <v>136000</v>
      </c>
      <c r="F86" s="31">
        <v>149980</v>
      </c>
      <c r="G86" s="65">
        <v>143190.09</v>
      </c>
      <c r="H86" s="184">
        <f t="shared" si="2"/>
        <v>0.9547278970529404</v>
      </c>
      <c r="I86" s="51"/>
      <c r="J86" s="69"/>
    </row>
    <row r="87" spans="1:10" ht="28.5" customHeight="1">
      <c r="A87" s="52" t="s">
        <v>382</v>
      </c>
      <c r="B87" s="29"/>
      <c r="C87" s="29"/>
      <c r="D87" s="44" t="s">
        <v>177</v>
      </c>
      <c r="E87" s="30">
        <v>200</v>
      </c>
      <c r="F87" s="31">
        <v>200</v>
      </c>
      <c r="G87" s="65">
        <v>117.43</v>
      </c>
      <c r="H87" s="184">
        <f t="shared" si="2"/>
        <v>0.5871500000000001</v>
      </c>
      <c r="I87" s="51"/>
      <c r="J87" s="69"/>
    </row>
    <row r="88" spans="1:10" ht="14.25" customHeight="1">
      <c r="A88" s="52" t="s">
        <v>150</v>
      </c>
      <c r="B88" s="29"/>
      <c r="C88" s="29"/>
      <c r="D88" s="44" t="s">
        <v>151</v>
      </c>
      <c r="E88" s="30">
        <v>1000</v>
      </c>
      <c r="F88" s="31">
        <v>1300</v>
      </c>
      <c r="G88" s="65">
        <v>862.26</v>
      </c>
      <c r="H88" s="184">
        <f t="shared" si="2"/>
        <v>0.6632769230769231</v>
      </c>
      <c r="I88" s="51"/>
      <c r="J88" s="69"/>
    </row>
    <row r="89" spans="1:10" ht="13.5" customHeight="1">
      <c r="A89" s="28" t="s">
        <v>10</v>
      </c>
      <c r="B89" s="29"/>
      <c r="C89" s="29"/>
      <c r="D89" s="29">
        <v>4260</v>
      </c>
      <c r="E89" s="30">
        <v>105000</v>
      </c>
      <c r="F89" s="31">
        <v>113500</v>
      </c>
      <c r="G89" s="65">
        <v>106865.94</v>
      </c>
      <c r="H89" s="184">
        <f t="shared" si="2"/>
        <v>0.9415501321585903</v>
      </c>
      <c r="I89" s="51"/>
      <c r="J89" s="69"/>
    </row>
    <row r="90" spans="1:10" ht="13.5" customHeight="1">
      <c r="A90" s="43" t="s">
        <v>11</v>
      </c>
      <c r="B90" s="29"/>
      <c r="C90" s="29"/>
      <c r="D90" s="44" t="s">
        <v>136</v>
      </c>
      <c r="E90" s="30">
        <v>20000</v>
      </c>
      <c r="F90" s="31">
        <v>16800</v>
      </c>
      <c r="G90" s="65">
        <v>13386.01</v>
      </c>
      <c r="H90" s="184">
        <f t="shared" si="2"/>
        <v>0.7967863095238096</v>
      </c>
      <c r="I90" s="51"/>
      <c r="J90" s="69"/>
    </row>
    <row r="91" spans="1:10" ht="13.5" customHeight="1">
      <c r="A91" s="43" t="s">
        <v>48</v>
      </c>
      <c r="B91" s="29"/>
      <c r="C91" s="29"/>
      <c r="D91" s="44" t="s">
        <v>138</v>
      </c>
      <c r="E91" s="30">
        <v>1800</v>
      </c>
      <c r="F91" s="31">
        <v>1800</v>
      </c>
      <c r="G91" s="65">
        <v>1013</v>
      </c>
      <c r="H91" s="184">
        <f t="shared" si="2"/>
        <v>0.5627777777777778</v>
      </c>
      <c r="I91" s="51"/>
      <c r="J91" s="69"/>
    </row>
    <row r="92" spans="1:10" ht="13.5" customHeight="1">
      <c r="A92" s="28" t="s">
        <v>12</v>
      </c>
      <c r="B92" s="29"/>
      <c r="C92" s="29"/>
      <c r="D92" s="29">
        <v>4300</v>
      </c>
      <c r="E92" s="30">
        <v>80000</v>
      </c>
      <c r="F92" s="31">
        <v>83000</v>
      </c>
      <c r="G92" s="65">
        <v>82512.16</v>
      </c>
      <c r="H92" s="184">
        <f t="shared" si="2"/>
        <v>0.9941224096385542</v>
      </c>
      <c r="I92" s="51"/>
      <c r="J92" s="69"/>
    </row>
    <row r="93" spans="1:10" ht="13.5" customHeight="1">
      <c r="A93" s="116" t="s">
        <v>385</v>
      </c>
      <c r="B93" s="29"/>
      <c r="C93" s="29"/>
      <c r="D93" s="44" t="s">
        <v>171</v>
      </c>
      <c r="E93" s="30">
        <v>2600</v>
      </c>
      <c r="F93" s="31">
        <v>3900</v>
      </c>
      <c r="G93" s="65">
        <v>3600</v>
      </c>
      <c r="H93" s="184">
        <f t="shared" si="2"/>
        <v>0.9230769230769231</v>
      </c>
      <c r="I93" s="51"/>
      <c r="J93" s="69"/>
    </row>
    <row r="94" spans="1:10" ht="25.5" customHeight="1">
      <c r="A94" s="47" t="s">
        <v>418</v>
      </c>
      <c r="B94" s="29"/>
      <c r="C94" s="29"/>
      <c r="D94" s="44" t="s">
        <v>210</v>
      </c>
      <c r="E94" s="30">
        <v>6000</v>
      </c>
      <c r="F94" s="31">
        <v>7000</v>
      </c>
      <c r="G94" s="65">
        <v>5989.55</v>
      </c>
      <c r="H94" s="184">
        <f t="shared" si="2"/>
        <v>0.85565</v>
      </c>
      <c r="I94" s="51"/>
      <c r="J94" s="69"/>
    </row>
    <row r="95" spans="1:10" ht="36.75" customHeight="1">
      <c r="A95" s="52" t="s">
        <v>374</v>
      </c>
      <c r="B95" s="29"/>
      <c r="C95" s="29"/>
      <c r="D95" s="44" t="s">
        <v>211</v>
      </c>
      <c r="E95" s="30">
        <v>8000</v>
      </c>
      <c r="F95" s="31">
        <v>5500</v>
      </c>
      <c r="G95" s="65">
        <v>5247.07</v>
      </c>
      <c r="H95" s="184">
        <f t="shared" si="2"/>
        <v>0.9540127272727272</v>
      </c>
      <c r="I95" s="51"/>
      <c r="J95" s="69"/>
    </row>
    <row r="96" spans="1:10" ht="24.75" customHeight="1">
      <c r="A96" s="80" t="s">
        <v>222</v>
      </c>
      <c r="B96" s="29"/>
      <c r="C96" s="29"/>
      <c r="D96" s="44" t="s">
        <v>223</v>
      </c>
      <c r="E96" s="30">
        <v>500</v>
      </c>
      <c r="F96" s="31">
        <v>140</v>
      </c>
      <c r="G96" s="65">
        <v>0</v>
      </c>
      <c r="H96" s="184">
        <f t="shared" si="2"/>
        <v>0</v>
      </c>
      <c r="I96" s="51"/>
      <c r="J96" s="69"/>
    </row>
    <row r="97" spans="1:10" ht="15" customHeight="1">
      <c r="A97" s="28" t="s">
        <v>25</v>
      </c>
      <c r="B97" s="29"/>
      <c r="C97" s="29"/>
      <c r="D97" s="29">
        <v>4410</v>
      </c>
      <c r="E97" s="30">
        <v>7500</v>
      </c>
      <c r="F97" s="31">
        <v>8500</v>
      </c>
      <c r="G97" s="65">
        <v>7766.03</v>
      </c>
      <c r="H97" s="184">
        <f t="shared" si="2"/>
        <v>0.9136505882352941</v>
      </c>
      <c r="I97" s="51"/>
      <c r="J97" s="69"/>
    </row>
    <row r="98" spans="1:10" ht="15" customHeight="1">
      <c r="A98" s="28" t="s">
        <v>26</v>
      </c>
      <c r="B98" s="29"/>
      <c r="C98" s="29"/>
      <c r="D98" s="29">
        <v>4430</v>
      </c>
      <c r="E98" s="30">
        <v>18000</v>
      </c>
      <c r="F98" s="31">
        <v>15125</v>
      </c>
      <c r="G98" s="65">
        <v>14277.8</v>
      </c>
      <c r="H98" s="184">
        <f t="shared" si="2"/>
        <v>0.943986776859504</v>
      </c>
      <c r="I98" s="51"/>
      <c r="J98" s="69"/>
    </row>
    <row r="99" spans="1:10" ht="14.25" customHeight="1">
      <c r="A99" s="52" t="s">
        <v>375</v>
      </c>
      <c r="B99" s="29"/>
      <c r="C99" s="29"/>
      <c r="D99" s="29">
        <v>4440</v>
      </c>
      <c r="E99" s="30">
        <v>32340</v>
      </c>
      <c r="F99" s="31">
        <v>32640</v>
      </c>
      <c r="G99" s="65">
        <v>32161.98</v>
      </c>
      <c r="H99" s="184">
        <f t="shared" si="2"/>
        <v>0.9853547794117647</v>
      </c>
      <c r="I99" s="51"/>
      <c r="J99" s="69"/>
    </row>
    <row r="100" spans="1:10" ht="14.25" customHeight="1">
      <c r="A100" s="43" t="s">
        <v>31</v>
      </c>
      <c r="B100" s="29"/>
      <c r="C100" s="29"/>
      <c r="D100" s="44" t="s">
        <v>172</v>
      </c>
      <c r="E100" s="30">
        <v>52174</v>
      </c>
      <c r="F100" s="31">
        <v>51815</v>
      </c>
      <c r="G100" s="65">
        <v>51789</v>
      </c>
      <c r="H100" s="184">
        <f t="shared" si="2"/>
        <v>0.9994982148026633</v>
      </c>
      <c r="I100" s="51"/>
      <c r="J100" s="69"/>
    </row>
    <row r="101" spans="1:10" ht="25.5">
      <c r="A101" s="52" t="s">
        <v>376</v>
      </c>
      <c r="B101" s="29"/>
      <c r="C101" s="29"/>
      <c r="D101" s="44" t="s">
        <v>173</v>
      </c>
      <c r="E101" s="30">
        <v>550</v>
      </c>
      <c r="F101" s="31">
        <v>1508</v>
      </c>
      <c r="G101" s="65">
        <v>1508</v>
      </c>
      <c r="H101" s="184">
        <f t="shared" si="2"/>
        <v>1</v>
      </c>
      <c r="I101" s="51"/>
      <c r="J101" s="69"/>
    </row>
    <row r="102" spans="1:12" ht="15" customHeight="1">
      <c r="A102" s="80" t="s">
        <v>225</v>
      </c>
      <c r="B102" s="29"/>
      <c r="C102" s="29"/>
      <c r="D102" s="44" t="s">
        <v>226</v>
      </c>
      <c r="E102" s="30">
        <v>300</v>
      </c>
      <c r="F102" s="31">
        <v>100</v>
      </c>
      <c r="G102" s="65">
        <v>0</v>
      </c>
      <c r="H102" s="184">
        <f t="shared" si="2"/>
        <v>0</v>
      </c>
      <c r="I102" s="51"/>
      <c r="J102" s="69"/>
      <c r="L102" s="140"/>
    </row>
    <row r="103" spans="1:12" ht="15" customHeight="1">
      <c r="A103" s="28" t="s">
        <v>95</v>
      </c>
      <c r="B103" s="29"/>
      <c r="C103" s="29"/>
      <c r="D103" s="29" t="s">
        <v>96</v>
      </c>
      <c r="E103" s="30">
        <v>5000</v>
      </c>
      <c r="F103" s="31">
        <v>2504</v>
      </c>
      <c r="G103" s="65">
        <v>656.5</v>
      </c>
      <c r="H103" s="184">
        <f t="shared" si="2"/>
        <v>0.2621805111821086</v>
      </c>
      <c r="I103" s="51"/>
      <c r="J103" s="69"/>
      <c r="L103" s="140"/>
    </row>
    <row r="104" spans="1:12" ht="15" customHeight="1">
      <c r="A104" s="28" t="s">
        <v>16</v>
      </c>
      <c r="B104" s="29"/>
      <c r="C104" s="29"/>
      <c r="D104" s="29">
        <v>4580</v>
      </c>
      <c r="E104" s="30">
        <v>10</v>
      </c>
      <c r="F104" s="31">
        <v>10</v>
      </c>
      <c r="G104" s="65">
        <v>0</v>
      </c>
      <c r="H104" s="184">
        <f t="shared" si="2"/>
        <v>0</v>
      </c>
      <c r="I104" s="51"/>
      <c r="J104" s="69"/>
      <c r="L104" s="140"/>
    </row>
    <row r="105" spans="1:12" ht="15" customHeight="1">
      <c r="A105" s="28" t="s">
        <v>93</v>
      </c>
      <c r="B105" s="29"/>
      <c r="C105" s="29"/>
      <c r="D105" s="29" t="s">
        <v>94</v>
      </c>
      <c r="E105" s="30">
        <v>500</v>
      </c>
      <c r="F105" s="31">
        <v>100</v>
      </c>
      <c r="G105" s="65">
        <v>0</v>
      </c>
      <c r="H105" s="184">
        <f t="shared" si="2"/>
        <v>0</v>
      </c>
      <c r="I105" s="51"/>
      <c r="J105" s="69"/>
      <c r="L105" s="140"/>
    </row>
    <row r="106" spans="1:12" ht="27" customHeight="1">
      <c r="A106" s="47" t="s">
        <v>224</v>
      </c>
      <c r="B106" s="29"/>
      <c r="C106" s="29"/>
      <c r="D106" s="44" t="s">
        <v>209</v>
      </c>
      <c r="E106" s="30">
        <v>7000</v>
      </c>
      <c r="F106" s="31">
        <v>5800</v>
      </c>
      <c r="G106" s="65">
        <v>4334.9</v>
      </c>
      <c r="H106" s="184">
        <f t="shared" si="2"/>
        <v>0.7473965517241379</v>
      </c>
      <c r="I106" s="51"/>
      <c r="J106" s="69"/>
      <c r="L106" s="140"/>
    </row>
    <row r="107" spans="1:14" ht="13.5" customHeight="1">
      <c r="A107" s="43" t="s">
        <v>258</v>
      </c>
      <c r="B107" s="29"/>
      <c r="C107" s="29"/>
      <c r="D107" s="44" t="s">
        <v>89</v>
      </c>
      <c r="E107" s="30">
        <v>0</v>
      </c>
      <c r="F107" s="31">
        <v>10000</v>
      </c>
      <c r="G107" s="65">
        <v>3823.74</v>
      </c>
      <c r="H107" s="184">
        <f t="shared" si="2"/>
        <v>0.382374</v>
      </c>
      <c r="I107" s="184"/>
      <c r="J107" s="69"/>
      <c r="L107" s="140"/>
      <c r="N107" s="118"/>
    </row>
    <row r="108" spans="1:14" s="125" customFormat="1" ht="15" customHeight="1">
      <c r="A108" s="185" t="s">
        <v>401</v>
      </c>
      <c r="B108" s="186"/>
      <c r="C108" s="186" t="s">
        <v>402</v>
      </c>
      <c r="D108" s="186"/>
      <c r="E108" s="187">
        <v>0</v>
      </c>
      <c r="F108" s="188">
        <f>SUM(F109:F114)</f>
        <v>24540</v>
      </c>
      <c r="G108" s="189">
        <f>SUM(G109:G114)</f>
        <v>23044.879999999997</v>
      </c>
      <c r="H108" s="127">
        <f t="shared" si="2"/>
        <v>0.9390741646291767</v>
      </c>
      <c r="I108" s="127">
        <f>G108/17867254.37</f>
        <v>0.0012897829472161926</v>
      </c>
      <c r="J108" s="190"/>
      <c r="L108" s="196"/>
      <c r="N108" s="197"/>
    </row>
    <row r="109" spans="1:14" ht="15" customHeight="1">
      <c r="A109" s="116" t="s">
        <v>372</v>
      </c>
      <c r="B109" s="29"/>
      <c r="C109" s="29"/>
      <c r="D109" s="53" t="s">
        <v>98</v>
      </c>
      <c r="E109" s="30">
        <v>0</v>
      </c>
      <c r="F109" s="31">
        <v>6400</v>
      </c>
      <c r="G109" s="65">
        <v>6400</v>
      </c>
      <c r="H109" s="184">
        <f t="shared" si="2"/>
        <v>1</v>
      </c>
      <c r="I109" s="127"/>
      <c r="J109" s="69"/>
      <c r="L109" s="140"/>
      <c r="N109" s="118"/>
    </row>
    <row r="110" spans="1:14" ht="26.25" customHeight="1">
      <c r="A110" s="47" t="s">
        <v>404</v>
      </c>
      <c r="B110" s="29"/>
      <c r="C110" s="29"/>
      <c r="D110" s="44" t="s">
        <v>405</v>
      </c>
      <c r="E110" s="30">
        <v>0</v>
      </c>
      <c r="F110" s="31">
        <v>12100</v>
      </c>
      <c r="G110" s="65">
        <v>11200</v>
      </c>
      <c r="H110" s="184">
        <f t="shared" si="2"/>
        <v>0.9256198347107438</v>
      </c>
      <c r="I110" s="51"/>
      <c r="J110" s="69"/>
      <c r="L110" s="140"/>
      <c r="N110" s="118"/>
    </row>
    <row r="111" spans="1:14" ht="15" customHeight="1">
      <c r="A111" s="116" t="s">
        <v>21</v>
      </c>
      <c r="B111" s="29"/>
      <c r="C111" s="29"/>
      <c r="D111" s="53" t="s">
        <v>81</v>
      </c>
      <c r="E111" s="30">
        <v>0</v>
      </c>
      <c r="F111" s="31">
        <v>3065</v>
      </c>
      <c r="G111" s="65">
        <v>2924.24</v>
      </c>
      <c r="H111" s="184">
        <f t="shared" si="2"/>
        <v>0.9540750407830342</v>
      </c>
      <c r="I111" s="51"/>
      <c r="J111" s="69"/>
      <c r="L111" s="140"/>
      <c r="N111" s="118"/>
    </row>
    <row r="112" spans="1:14" ht="15" customHeight="1">
      <c r="A112" s="116" t="s">
        <v>22</v>
      </c>
      <c r="B112" s="29"/>
      <c r="C112" s="29"/>
      <c r="D112" s="53" t="s">
        <v>82</v>
      </c>
      <c r="E112" s="30">
        <v>0</v>
      </c>
      <c r="F112" s="31">
        <v>495</v>
      </c>
      <c r="G112" s="65">
        <v>472.36</v>
      </c>
      <c r="H112" s="184">
        <f t="shared" si="2"/>
        <v>0.9542626262626263</v>
      </c>
      <c r="I112" s="51"/>
      <c r="J112" s="69"/>
      <c r="L112" s="140"/>
      <c r="N112" s="118"/>
    </row>
    <row r="113" spans="1:14" ht="15" customHeight="1">
      <c r="A113" s="116" t="s">
        <v>169</v>
      </c>
      <c r="B113" s="29"/>
      <c r="C113" s="29"/>
      <c r="D113" s="53" t="s">
        <v>170</v>
      </c>
      <c r="E113" s="30">
        <v>0</v>
      </c>
      <c r="F113" s="31">
        <v>1680</v>
      </c>
      <c r="G113" s="65">
        <v>1680</v>
      </c>
      <c r="H113" s="184">
        <f t="shared" si="2"/>
        <v>1</v>
      </c>
      <c r="I113" s="51"/>
      <c r="J113" s="69"/>
      <c r="L113" s="140"/>
      <c r="N113" s="118"/>
    </row>
    <row r="114" spans="1:14" ht="15" customHeight="1">
      <c r="A114" s="116" t="s">
        <v>9</v>
      </c>
      <c r="B114" s="29"/>
      <c r="C114" s="29"/>
      <c r="D114" s="53" t="s">
        <v>83</v>
      </c>
      <c r="E114" s="30">
        <v>0</v>
      </c>
      <c r="F114" s="31">
        <v>800</v>
      </c>
      <c r="G114" s="65">
        <v>368.28</v>
      </c>
      <c r="H114" s="184">
        <f t="shared" si="2"/>
        <v>0.46035</v>
      </c>
      <c r="I114" s="51"/>
      <c r="J114" s="69"/>
      <c r="L114" s="140"/>
      <c r="N114" s="118"/>
    </row>
    <row r="115" spans="1:14" s="125" customFormat="1" ht="12.75">
      <c r="A115" s="185" t="s">
        <v>434</v>
      </c>
      <c r="B115" s="186"/>
      <c r="C115" s="186" t="s">
        <v>204</v>
      </c>
      <c r="D115" s="186"/>
      <c r="E115" s="187">
        <f>SUM(E116:E117)</f>
        <v>26000</v>
      </c>
      <c r="F115" s="188">
        <f>SUM(F116:F117)</f>
        <v>40000</v>
      </c>
      <c r="G115" s="189">
        <f>SUM(G116:G117)</f>
        <v>38074.4</v>
      </c>
      <c r="H115" s="127">
        <f t="shared" si="2"/>
        <v>0.95186</v>
      </c>
      <c r="I115" s="127">
        <f>G115/17867254.37</f>
        <v>0.0021309597552900345</v>
      </c>
      <c r="J115" s="190"/>
      <c r="L115" s="196"/>
      <c r="N115" s="197"/>
    </row>
    <row r="116" spans="1:14" ht="12.75">
      <c r="A116" s="28" t="s">
        <v>9</v>
      </c>
      <c r="B116" s="29"/>
      <c r="C116" s="44"/>
      <c r="D116" s="44" t="s">
        <v>83</v>
      </c>
      <c r="E116" s="30">
        <v>12000</v>
      </c>
      <c r="F116" s="31">
        <v>17800</v>
      </c>
      <c r="G116" s="65">
        <v>16316.1</v>
      </c>
      <c r="H116" s="184">
        <f t="shared" si="2"/>
        <v>0.9166348314606741</v>
      </c>
      <c r="I116" s="51"/>
      <c r="J116" s="69"/>
      <c r="L116" s="140"/>
      <c r="N116" s="118"/>
    </row>
    <row r="117" spans="1:14" ht="15" customHeight="1">
      <c r="A117" s="43" t="s">
        <v>12</v>
      </c>
      <c r="B117" s="29"/>
      <c r="C117" s="44"/>
      <c r="D117" s="44" t="s">
        <v>79</v>
      </c>
      <c r="E117" s="30">
        <v>14000</v>
      </c>
      <c r="F117" s="31">
        <v>22200</v>
      </c>
      <c r="G117" s="65">
        <v>21758.3</v>
      </c>
      <c r="H117" s="184">
        <f t="shared" si="2"/>
        <v>0.9801036036036036</v>
      </c>
      <c r="I117" s="51"/>
      <c r="J117" s="69"/>
      <c r="L117" s="140"/>
      <c r="N117" s="118"/>
    </row>
    <row r="118" spans="1:14" s="125" customFormat="1" ht="15" customHeight="1">
      <c r="A118" s="185" t="s">
        <v>15</v>
      </c>
      <c r="B118" s="186"/>
      <c r="C118" s="186">
        <v>75095</v>
      </c>
      <c r="D118" s="186"/>
      <c r="E118" s="187">
        <f>SUM(E119:E121)</f>
        <v>16500</v>
      </c>
      <c r="F118" s="187">
        <f>SUM(F119:F121)</f>
        <v>20390</v>
      </c>
      <c r="G118" s="191">
        <f>SUM(G119:G121)</f>
        <v>18936.98</v>
      </c>
      <c r="H118" s="127">
        <f aca="true" t="shared" si="3" ref="H118:H166">G118/F118</f>
        <v>0.928738597351643</v>
      </c>
      <c r="I118" s="127">
        <f>G118/17867254.37</f>
        <v>0.001059870733793107</v>
      </c>
      <c r="J118" s="190"/>
      <c r="L118" s="196"/>
      <c r="N118" s="197"/>
    </row>
    <row r="119" spans="1:14" ht="36.75" customHeight="1">
      <c r="A119" s="204" t="s">
        <v>377</v>
      </c>
      <c r="B119" s="29"/>
      <c r="C119" s="29"/>
      <c r="D119" s="44" t="s">
        <v>174</v>
      </c>
      <c r="E119" s="30">
        <v>1500</v>
      </c>
      <c r="F119" s="30">
        <v>4890</v>
      </c>
      <c r="G119" s="68">
        <v>4889.2</v>
      </c>
      <c r="H119" s="184">
        <f t="shared" si="3"/>
        <v>0.9998364008179959</v>
      </c>
      <c r="I119" s="127"/>
      <c r="J119" s="69"/>
      <c r="L119" s="140"/>
      <c r="N119" s="118"/>
    </row>
    <row r="120" spans="1:14" ht="15" customHeight="1">
      <c r="A120" s="28" t="s">
        <v>9</v>
      </c>
      <c r="B120" s="29"/>
      <c r="C120" s="29"/>
      <c r="D120" s="29">
        <v>4210</v>
      </c>
      <c r="E120" s="30">
        <v>9000</v>
      </c>
      <c r="F120" s="31">
        <v>10000</v>
      </c>
      <c r="G120" s="65">
        <v>9393.24</v>
      </c>
      <c r="H120" s="184">
        <f t="shared" si="3"/>
        <v>0.9393239999999999</v>
      </c>
      <c r="I120" s="51"/>
      <c r="J120" s="69"/>
      <c r="L120" s="140"/>
      <c r="N120" s="118"/>
    </row>
    <row r="121" spans="1:14" ht="15" customHeight="1">
      <c r="A121" s="28" t="s">
        <v>12</v>
      </c>
      <c r="B121" s="29"/>
      <c r="C121" s="29"/>
      <c r="D121" s="29" t="s">
        <v>79</v>
      </c>
      <c r="E121" s="30">
        <v>6000</v>
      </c>
      <c r="F121" s="31">
        <v>5500</v>
      </c>
      <c r="G121" s="65">
        <v>4654.54</v>
      </c>
      <c r="H121" s="184">
        <f t="shared" si="3"/>
        <v>0.84628</v>
      </c>
      <c r="I121" s="51"/>
      <c r="J121" s="69"/>
      <c r="L121" s="140"/>
      <c r="N121" s="118"/>
    </row>
    <row r="122" spans="1:14" ht="38.25">
      <c r="A122" s="34" t="s">
        <v>188</v>
      </c>
      <c r="B122" s="25">
        <v>751</v>
      </c>
      <c r="C122" s="25"/>
      <c r="D122" s="25"/>
      <c r="E122" s="26">
        <f>SUM(E123)</f>
        <v>1150</v>
      </c>
      <c r="F122" s="26">
        <f>SUM(F123,F128)</f>
        <v>12244</v>
      </c>
      <c r="G122" s="66">
        <f>SUM(G123,G128)</f>
        <v>12225.62</v>
      </c>
      <c r="H122" s="51">
        <f t="shared" si="3"/>
        <v>0.9984988565828161</v>
      </c>
      <c r="I122" s="51">
        <f>G122/17867254.37</f>
        <v>0.0006842472685969826</v>
      </c>
      <c r="J122" s="66">
        <f>SUM(J123,J128)</f>
        <v>0</v>
      </c>
      <c r="L122" s="140"/>
      <c r="N122" s="118"/>
    </row>
    <row r="123" spans="1:14" s="125" customFormat="1" ht="25.5">
      <c r="A123" s="123" t="s">
        <v>189</v>
      </c>
      <c r="B123" s="186"/>
      <c r="C123" s="186">
        <v>75101</v>
      </c>
      <c r="D123" s="186"/>
      <c r="E123" s="187">
        <f>SUM(E124:E127)</f>
        <v>1150</v>
      </c>
      <c r="F123" s="188">
        <f>SUM(F124:F127)</f>
        <v>1150</v>
      </c>
      <c r="G123" s="189">
        <f>SUM(G124:G127)</f>
        <v>1149.59</v>
      </c>
      <c r="H123" s="127">
        <f t="shared" si="3"/>
        <v>0.9996434782608695</v>
      </c>
      <c r="I123" s="127">
        <f>G123/17867254.37</f>
        <v>6.43406074707381E-05</v>
      </c>
      <c r="J123" s="190"/>
      <c r="L123" s="196"/>
      <c r="N123" s="197"/>
    </row>
    <row r="124" spans="1:14" ht="15" customHeight="1">
      <c r="A124" s="43" t="s">
        <v>19</v>
      </c>
      <c r="B124" s="29"/>
      <c r="C124" s="29"/>
      <c r="D124" s="44" t="s">
        <v>155</v>
      </c>
      <c r="E124" s="30">
        <v>960</v>
      </c>
      <c r="F124" s="31">
        <v>960</v>
      </c>
      <c r="G124" s="65">
        <v>960</v>
      </c>
      <c r="H124" s="184">
        <f t="shared" si="3"/>
        <v>1</v>
      </c>
      <c r="I124" s="51"/>
      <c r="J124" s="69"/>
      <c r="L124" s="140"/>
      <c r="N124" s="118"/>
    </row>
    <row r="125" spans="1:14" ht="12.75">
      <c r="A125" s="28" t="s">
        <v>27</v>
      </c>
      <c r="B125" s="29"/>
      <c r="C125" s="29"/>
      <c r="D125" s="29">
        <v>4110</v>
      </c>
      <c r="E125" s="30">
        <v>146</v>
      </c>
      <c r="F125" s="31">
        <v>146</v>
      </c>
      <c r="G125" s="65">
        <v>145.59</v>
      </c>
      <c r="H125" s="184">
        <f t="shared" si="3"/>
        <v>0.9971917808219178</v>
      </c>
      <c r="I125" s="51"/>
      <c r="J125" s="69"/>
      <c r="L125" s="140"/>
      <c r="N125" s="118"/>
    </row>
    <row r="126" spans="1:14" ht="12.75">
      <c r="A126" s="28" t="s">
        <v>22</v>
      </c>
      <c r="B126" s="29"/>
      <c r="C126" s="29"/>
      <c r="D126" s="29">
        <v>4120</v>
      </c>
      <c r="E126" s="30">
        <v>0</v>
      </c>
      <c r="F126" s="31">
        <v>0</v>
      </c>
      <c r="G126" s="65">
        <v>0</v>
      </c>
      <c r="H126" s="184"/>
      <c r="I126" s="51"/>
      <c r="J126" s="69"/>
      <c r="L126" s="140"/>
      <c r="N126" s="118"/>
    </row>
    <row r="127" spans="1:14" ht="12.75">
      <c r="A127" s="43" t="s">
        <v>12</v>
      </c>
      <c r="B127" s="29"/>
      <c r="C127" s="29"/>
      <c r="D127" s="44" t="s">
        <v>79</v>
      </c>
      <c r="E127" s="30">
        <v>44</v>
      </c>
      <c r="F127" s="31">
        <v>44</v>
      </c>
      <c r="G127" s="65">
        <v>44</v>
      </c>
      <c r="H127" s="184">
        <f t="shared" si="3"/>
        <v>1</v>
      </c>
      <c r="I127" s="51"/>
      <c r="J127" s="69"/>
      <c r="L127" s="140"/>
      <c r="N127" s="118"/>
    </row>
    <row r="128" spans="1:14" s="125" customFormat="1" ht="12.75">
      <c r="A128" s="185" t="s">
        <v>428</v>
      </c>
      <c r="B128" s="186"/>
      <c r="C128" s="186" t="s">
        <v>429</v>
      </c>
      <c r="D128" s="186"/>
      <c r="E128" s="187">
        <v>0</v>
      </c>
      <c r="F128" s="188">
        <f>SUM(F129:F135)</f>
        <v>11094</v>
      </c>
      <c r="G128" s="189">
        <f>SUM(G129:G135)</f>
        <v>11076.03</v>
      </c>
      <c r="H128" s="127">
        <f t="shared" si="3"/>
        <v>0.9983802055164954</v>
      </c>
      <c r="I128" s="127">
        <f>G128/17867254.37</f>
        <v>0.0006199066611262444</v>
      </c>
      <c r="J128" s="190"/>
      <c r="L128" s="196"/>
      <c r="N128" s="197"/>
    </row>
    <row r="129" spans="1:14" ht="15" customHeight="1">
      <c r="A129" s="116" t="s">
        <v>23</v>
      </c>
      <c r="B129" s="29"/>
      <c r="C129" s="53"/>
      <c r="D129" s="53" t="s">
        <v>80</v>
      </c>
      <c r="E129" s="30">
        <v>0</v>
      </c>
      <c r="F129" s="31">
        <v>5680</v>
      </c>
      <c r="G129" s="65">
        <v>5680</v>
      </c>
      <c r="H129" s="184">
        <f t="shared" si="3"/>
        <v>1</v>
      </c>
      <c r="I129" s="127"/>
      <c r="J129" s="69"/>
      <c r="L129" s="140"/>
      <c r="N129" s="118"/>
    </row>
    <row r="130" spans="1:14" ht="15" customHeight="1">
      <c r="A130" s="116" t="s">
        <v>21</v>
      </c>
      <c r="B130" s="29"/>
      <c r="C130" s="53"/>
      <c r="D130" s="53" t="s">
        <v>81</v>
      </c>
      <c r="E130" s="30">
        <v>0</v>
      </c>
      <c r="F130" s="31">
        <v>327</v>
      </c>
      <c r="G130" s="65">
        <v>324.46</v>
      </c>
      <c r="H130" s="184">
        <f t="shared" si="3"/>
        <v>0.9922324159021406</v>
      </c>
      <c r="I130" s="51"/>
      <c r="J130" s="69"/>
      <c r="L130" s="140"/>
      <c r="N130" s="118"/>
    </row>
    <row r="131" spans="1:14" ht="15" customHeight="1">
      <c r="A131" s="116" t="s">
        <v>22</v>
      </c>
      <c r="B131" s="29"/>
      <c r="C131" s="53"/>
      <c r="D131" s="53" t="s">
        <v>82</v>
      </c>
      <c r="E131" s="30">
        <v>0</v>
      </c>
      <c r="F131" s="31">
        <v>53</v>
      </c>
      <c r="G131" s="65">
        <v>52.35</v>
      </c>
      <c r="H131" s="184">
        <f t="shared" si="3"/>
        <v>0.9877358490566038</v>
      </c>
      <c r="I131" s="51"/>
      <c r="J131" s="69"/>
      <c r="L131" s="140"/>
      <c r="N131" s="118"/>
    </row>
    <row r="132" spans="1:14" ht="15" customHeight="1">
      <c r="A132" s="116" t="s">
        <v>169</v>
      </c>
      <c r="B132" s="29"/>
      <c r="C132" s="53"/>
      <c r="D132" s="53" t="s">
        <v>170</v>
      </c>
      <c r="E132" s="30">
        <v>0</v>
      </c>
      <c r="F132" s="31">
        <v>2305</v>
      </c>
      <c r="G132" s="65">
        <v>2291</v>
      </c>
      <c r="H132" s="184">
        <f t="shared" si="3"/>
        <v>0.9939262472885032</v>
      </c>
      <c r="I132" s="51"/>
      <c r="J132" s="69"/>
      <c r="L132" s="140"/>
      <c r="N132" s="118"/>
    </row>
    <row r="133" spans="1:14" ht="15" customHeight="1">
      <c r="A133" s="116" t="s">
        <v>9</v>
      </c>
      <c r="B133" s="29"/>
      <c r="C133" s="53"/>
      <c r="D133" s="53" t="s">
        <v>83</v>
      </c>
      <c r="E133" s="30">
        <v>0</v>
      </c>
      <c r="F133" s="31">
        <v>2333</v>
      </c>
      <c r="G133" s="65">
        <v>2333</v>
      </c>
      <c r="H133" s="184">
        <f t="shared" si="3"/>
        <v>1</v>
      </c>
      <c r="I133" s="51"/>
      <c r="J133" s="69"/>
      <c r="L133" s="140"/>
      <c r="N133" s="118"/>
    </row>
    <row r="134" spans="1:14" ht="15" customHeight="1">
      <c r="A134" s="116" t="s">
        <v>12</v>
      </c>
      <c r="B134" s="29"/>
      <c r="C134" s="53"/>
      <c r="D134" s="53" t="s">
        <v>79</v>
      </c>
      <c r="E134" s="30">
        <v>0</v>
      </c>
      <c r="F134" s="31">
        <v>320</v>
      </c>
      <c r="G134" s="65">
        <v>320</v>
      </c>
      <c r="H134" s="184">
        <f t="shared" si="3"/>
        <v>1</v>
      </c>
      <c r="I134" s="51"/>
      <c r="J134" s="69"/>
      <c r="L134" s="140"/>
      <c r="N134" s="118"/>
    </row>
    <row r="135" spans="1:14" ht="15" customHeight="1">
      <c r="A135" s="116" t="s">
        <v>25</v>
      </c>
      <c r="B135" s="29"/>
      <c r="C135" s="53"/>
      <c r="D135" s="53" t="s">
        <v>84</v>
      </c>
      <c r="E135" s="30">
        <v>0</v>
      </c>
      <c r="F135" s="31">
        <v>76</v>
      </c>
      <c r="G135" s="65">
        <v>75.22</v>
      </c>
      <c r="H135" s="184">
        <f t="shared" si="3"/>
        <v>0.9897368421052631</v>
      </c>
      <c r="I135" s="51"/>
      <c r="J135" s="69"/>
      <c r="L135" s="140"/>
      <c r="N135" s="118"/>
    </row>
    <row r="136" spans="1:12" ht="25.5" customHeight="1">
      <c r="A136" s="34" t="s">
        <v>28</v>
      </c>
      <c r="B136" s="25">
        <v>754</v>
      </c>
      <c r="C136" s="25"/>
      <c r="D136" s="25"/>
      <c r="E136" s="26">
        <f>SUM(E137,E147,E156)</f>
        <v>62542</v>
      </c>
      <c r="F136" s="27">
        <f>SUM(F137,F147,F156)</f>
        <v>56562</v>
      </c>
      <c r="G136" s="64">
        <f>SUM(G137,G147,G156)</f>
        <v>54359.9</v>
      </c>
      <c r="H136" s="51">
        <f t="shared" si="3"/>
        <v>0.9610675011491815</v>
      </c>
      <c r="I136" s="51">
        <f>G136/17867254.37</f>
        <v>0.0030424316391483713</v>
      </c>
      <c r="J136" s="119">
        <v>0</v>
      </c>
      <c r="L136" s="140"/>
    </row>
    <row r="137" spans="1:12" s="125" customFormat="1" ht="15" customHeight="1">
      <c r="A137" s="185" t="s">
        <v>29</v>
      </c>
      <c r="B137" s="186"/>
      <c r="C137" s="186">
        <v>75412</v>
      </c>
      <c r="D137" s="186"/>
      <c r="E137" s="187">
        <f>SUM(E138:E146)</f>
        <v>40192</v>
      </c>
      <c r="F137" s="187">
        <f>SUM(F138:F146)</f>
        <v>42492</v>
      </c>
      <c r="G137" s="191">
        <f>SUM(G138:G146)</f>
        <v>40716.44</v>
      </c>
      <c r="H137" s="127">
        <f t="shared" si="3"/>
        <v>0.9582142520945119</v>
      </c>
      <c r="I137" s="51">
        <f>G137/17867254.37</f>
        <v>0.00227883026439501</v>
      </c>
      <c r="J137" s="190"/>
      <c r="L137" s="196"/>
    </row>
    <row r="138" spans="1:12" ht="15" customHeight="1">
      <c r="A138" s="43" t="s">
        <v>23</v>
      </c>
      <c r="B138" s="29"/>
      <c r="C138" s="29"/>
      <c r="D138" s="44" t="s">
        <v>80</v>
      </c>
      <c r="E138" s="30">
        <v>5000</v>
      </c>
      <c r="F138" s="30">
        <v>9600</v>
      </c>
      <c r="G138" s="72">
        <v>9064.96</v>
      </c>
      <c r="H138" s="184">
        <f t="shared" si="3"/>
        <v>0.9442666666666666</v>
      </c>
      <c r="I138" s="127"/>
      <c r="J138" s="69"/>
      <c r="L138" s="140"/>
    </row>
    <row r="139" spans="1:12" ht="15" customHeight="1">
      <c r="A139" s="38" t="s">
        <v>21</v>
      </c>
      <c r="B139" s="35"/>
      <c r="C139" s="35"/>
      <c r="D139" s="35" t="s">
        <v>81</v>
      </c>
      <c r="E139" s="36">
        <v>1292</v>
      </c>
      <c r="F139" s="33">
        <v>802</v>
      </c>
      <c r="G139" s="69">
        <v>800.79</v>
      </c>
      <c r="H139" s="184">
        <f t="shared" si="3"/>
        <v>0.9984912718204488</v>
      </c>
      <c r="I139" s="51"/>
      <c r="J139" s="69"/>
      <c r="L139" s="140"/>
    </row>
    <row r="140" spans="1:12" ht="15" customHeight="1">
      <c r="A140" s="38" t="s">
        <v>169</v>
      </c>
      <c r="B140" s="35"/>
      <c r="C140" s="35"/>
      <c r="D140" s="35" t="s">
        <v>170</v>
      </c>
      <c r="E140" s="36">
        <v>8500</v>
      </c>
      <c r="F140" s="33">
        <v>8400</v>
      </c>
      <c r="G140" s="69">
        <v>8400</v>
      </c>
      <c r="H140" s="184">
        <f t="shared" si="3"/>
        <v>1</v>
      </c>
      <c r="I140" s="51"/>
      <c r="J140" s="69"/>
      <c r="L140" s="140"/>
    </row>
    <row r="141" spans="1:12" ht="15" customHeight="1">
      <c r="A141" s="28" t="s">
        <v>9</v>
      </c>
      <c r="B141" s="29"/>
      <c r="C141" s="29"/>
      <c r="D141" s="29">
        <v>4210</v>
      </c>
      <c r="E141" s="30">
        <v>13000</v>
      </c>
      <c r="F141" s="31">
        <v>14480</v>
      </c>
      <c r="G141" s="65">
        <v>14229.74</v>
      </c>
      <c r="H141" s="184">
        <f t="shared" si="3"/>
        <v>0.9827168508287293</v>
      </c>
      <c r="I141" s="51"/>
      <c r="J141" s="69"/>
      <c r="L141" s="140"/>
    </row>
    <row r="142" spans="1:12" ht="15" customHeight="1">
      <c r="A142" s="28" t="s">
        <v>10</v>
      </c>
      <c r="B142" s="29"/>
      <c r="C142" s="29"/>
      <c r="D142" s="29">
        <v>4260</v>
      </c>
      <c r="E142" s="30">
        <v>500</v>
      </c>
      <c r="F142" s="31">
        <v>500</v>
      </c>
      <c r="G142" s="65">
        <v>175.76</v>
      </c>
      <c r="H142" s="184">
        <f t="shared" si="3"/>
        <v>0.35152</v>
      </c>
      <c r="I142" s="51"/>
      <c r="J142" s="69"/>
      <c r="L142" s="140"/>
    </row>
    <row r="143" spans="1:12" ht="15" customHeight="1">
      <c r="A143" s="43" t="s">
        <v>11</v>
      </c>
      <c r="B143" s="29"/>
      <c r="C143" s="29"/>
      <c r="D143" s="44" t="s">
        <v>136</v>
      </c>
      <c r="E143" s="30">
        <v>3000</v>
      </c>
      <c r="F143" s="31">
        <v>1160</v>
      </c>
      <c r="G143" s="65">
        <v>988.25</v>
      </c>
      <c r="H143" s="184">
        <f t="shared" si="3"/>
        <v>0.8519396551724138</v>
      </c>
      <c r="I143" s="51"/>
      <c r="J143" s="69"/>
      <c r="L143" s="140"/>
    </row>
    <row r="144" spans="1:12" ht="15" customHeight="1">
      <c r="A144" s="43" t="s">
        <v>48</v>
      </c>
      <c r="B144" s="29"/>
      <c r="C144" s="29"/>
      <c r="D144" s="44" t="s">
        <v>138</v>
      </c>
      <c r="E144" s="30">
        <v>1800</v>
      </c>
      <c r="F144" s="31">
        <v>1260</v>
      </c>
      <c r="G144" s="65">
        <v>1260</v>
      </c>
      <c r="H144" s="184">
        <f t="shared" si="3"/>
        <v>1</v>
      </c>
      <c r="I144" s="51"/>
      <c r="J144" s="69"/>
      <c r="L144" s="140"/>
    </row>
    <row r="145" spans="1:12" ht="15" customHeight="1">
      <c r="A145" s="28" t="s">
        <v>12</v>
      </c>
      <c r="B145" s="29"/>
      <c r="C145" s="29"/>
      <c r="D145" s="29">
        <v>4300</v>
      </c>
      <c r="E145" s="30">
        <v>2600</v>
      </c>
      <c r="F145" s="31">
        <v>3090</v>
      </c>
      <c r="G145" s="65">
        <v>2676.3</v>
      </c>
      <c r="H145" s="184">
        <f t="shared" si="3"/>
        <v>0.866116504854369</v>
      </c>
      <c r="I145" s="51"/>
      <c r="J145" s="69"/>
      <c r="L145" s="140"/>
    </row>
    <row r="146" spans="1:12" ht="15" customHeight="1">
      <c r="A146" s="28" t="s">
        <v>26</v>
      </c>
      <c r="B146" s="29"/>
      <c r="C146" s="29"/>
      <c r="D146" s="29">
        <v>4430</v>
      </c>
      <c r="E146" s="30">
        <v>4500</v>
      </c>
      <c r="F146" s="31">
        <v>3200</v>
      </c>
      <c r="G146" s="65">
        <v>3120.64</v>
      </c>
      <c r="H146" s="184">
        <f t="shared" si="3"/>
        <v>0.9752</v>
      </c>
      <c r="I146" s="51"/>
      <c r="J146" s="69"/>
      <c r="L146" s="140"/>
    </row>
    <row r="147" spans="1:12" s="125" customFormat="1" ht="15" customHeight="1">
      <c r="A147" s="185" t="s">
        <v>30</v>
      </c>
      <c r="B147" s="186"/>
      <c r="C147" s="186">
        <v>75414</v>
      </c>
      <c r="D147" s="186"/>
      <c r="E147" s="187">
        <f>SUM(E148:E155)</f>
        <v>2350</v>
      </c>
      <c r="F147" s="187">
        <f>SUM(F148:F155)</f>
        <v>4050</v>
      </c>
      <c r="G147" s="191">
        <f>SUM(G148:G155)</f>
        <v>3625.1099999999997</v>
      </c>
      <c r="H147" s="127">
        <f t="shared" si="3"/>
        <v>0.8950888888888888</v>
      </c>
      <c r="I147" s="51">
        <f>G147/17867254.37</f>
        <v>0.00020289127388742713</v>
      </c>
      <c r="J147" s="190"/>
      <c r="L147" s="196"/>
    </row>
    <row r="148" spans="1:12" ht="15" customHeight="1">
      <c r="A148" s="43" t="s">
        <v>23</v>
      </c>
      <c r="B148" s="29"/>
      <c r="C148" s="29"/>
      <c r="D148" s="44" t="s">
        <v>80</v>
      </c>
      <c r="E148" s="30">
        <v>300</v>
      </c>
      <c r="F148" s="30">
        <v>200</v>
      </c>
      <c r="G148" s="68">
        <v>0</v>
      </c>
      <c r="H148" s="184">
        <f t="shared" si="3"/>
        <v>0</v>
      </c>
      <c r="I148" s="127"/>
      <c r="J148" s="69"/>
      <c r="L148" s="140"/>
    </row>
    <row r="149" spans="1:12" ht="15" customHeight="1">
      <c r="A149" s="43" t="s">
        <v>212</v>
      </c>
      <c r="B149" s="29"/>
      <c r="C149" s="29"/>
      <c r="D149" s="44" t="s">
        <v>170</v>
      </c>
      <c r="E149" s="30">
        <v>200</v>
      </c>
      <c r="F149" s="30">
        <v>0</v>
      </c>
      <c r="G149" s="68">
        <v>0</v>
      </c>
      <c r="H149" s="184"/>
      <c r="I149" s="51"/>
      <c r="J149" s="69"/>
      <c r="L149" s="140"/>
    </row>
    <row r="150" spans="1:12" ht="15" customHeight="1">
      <c r="A150" s="28" t="s">
        <v>9</v>
      </c>
      <c r="B150" s="29"/>
      <c r="C150" s="29"/>
      <c r="D150" s="29">
        <v>4210</v>
      </c>
      <c r="E150" s="30">
        <v>200</v>
      </c>
      <c r="F150" s="31">
        <v>2200</v>
      </c>
      <c r="G150" s="65">
        <v>2163.72</v>
      </c>
      <c r="H150" s="184">
        <f t="shared" si="3"/>
        <v>0.9835090909090908</v>
      </c>
      <c r="I150" s="51"/>
      <c r="J150" s="69"/>
      <c r="L150" s="140"/>
    </row>
    <row r="151" spans="1:12" ht="15" customHeight="1">
      <c r="A151" s="28" t="s">
        <v>10</v>
      </c>
      <c r="B151" s="29"/>
      <c r="C151" s="29"/>
      <c r="D151" s="29" t="s">
        <v>158</v>
      </c>
      <c r="E151" s="30">
        <v>500</v>
      </c>
      <c r="F151" s="31">
        <v>1400</v>
      </c>
      <c r="G151" s="65">
        <v>1363.29</v>
      </c>
      <c r="H151" s="184">
        <f t="shared" si="3"/>
        <v>0.9737785714285714</v>
      </c>
      <c r="I151" s="51"/>
      <c r="J151" s="69"/>
      <c r="L151" s="140"/>
    </row>
    <row r="152" spans="1:12" ht="15" customHeight="1">
      <c r="A152" s="43" t="s">
        <v>11</v>
      </c>
      <c r="B152" s="29"/>
      <c r="C152" s="29"/>
      <c r="D152" s="44" t="s">
        <v>136</v>
      </c>
      <c r="E152" s="30">
        <v>200</v>
      </c>
      <c r="F152" s="31">
        <v>100</v>
      </c>
      <c r="G152" s="65">
        <v>0</v>
      </c>
      <c r="H152" s="184">
        <f t="shared" si="3"/>
        <v>0</v>
      </c>
      <c r="I152" s="51"/>
      <c r="J152" s="69"/>
      <c r="L152" s="140"/>
    </row>
    <row r="153" spans="1:12" ht="15" customHeight="1">
      <c r="A153" s="28" t="s">
        <v>12</v>
      </c>
      <c r="B153" s="29"/>
      <c r="C153" s="29"/>
      <c r="D153" s="29">
        <v>4300</v>
      </c>
      <c r="E153" s="30">
        <v>250</v>
      </c>
      <c r="F153" s="31">
        <v>150</v>
      </c>
      <c r="G153" s="65">
        <v>98.1</v>
      </c>
      <c r="H153" s="184">
        <f t="shared" si="3"/>
        <v>0.6539999999999999</v>
      </c>
      <c r="I153" s="51"/>
      <c r="J153" s="69"/>
      <c r="L153" s="140"/>
    </row>
    <row r="154" spans="1:12" ht="15" customHeight="1">
      <c r="A154" s="28" t="s">
        <v>25</v>
      </c>
      <c r="B154" s="29"/>
      <c r="C154" s="29"/>
      <c r="D154" s="29" t="s">
        <v>84</v>
      </c>
      <c r="E154" s="30">
        <v>300</v>
      </c>
      <c r="F154" s="31">
        <v>0</v>
      </c>
      <c r="G154" s="65">
        <v>0</v>
      </c>
      <c r="H154" s="184"/>
      <c r="I154" s="51"/>
      <c r="J154" s="69"/>
      <c r="L154" s="140"/>
    </row>
    <row r="155" spans="1:12" ht="15" customHeight="1">
      <c r="A155" s="47" t="s">
        <v>213</v>
      </c>
      <c r="B155" s="29"/>
      <c r="C155" s="29"/>
      <c r="D155" s="44" t="s">
        <v>209</v>
      </c>
      <c r="E155" s="30">
        <v>400</v>
      </c>
      <c r="F155" s="31">
        <v>0</v>
      </c>
      <c r="G155" s="65">
        <v>0</v>
      </c>
      <c r="H155" s="184"/>
      <c r="I155" s="51"/>
      <c r="J155" s="69"/>
      <c r="L155" s="140"/>
    </row>
    <row r="156" spans="1:12" s="125" customFormat="1" ht="15" customHeight="1">
      <c r="A156" s="123" t="s">
        <v>15</v>
      </c>
      <c r="B156" s="186"/>
      <c r="C156" s="186" t="s">
        <v>287</v>
      </c>
      <c r="D156" s="186"/>
      <c r="E156" s="187">
        <v>20000</v>
      </c>
      <c r="F156" s="188">
        <f>SUM(F158+F157)</f>
        <v>10020</v>
      </c>
      <c r="G156" s="189">
        <f>SUM(G158+G157)</f>
        <v>10018.35</v>
      </c>
      <c r="H156" s="127">
        <f t="shared" si="3"/>
        <v>0.9998353293413174</v>
      </c>
      <c r="I156" s="51">
        <f>G156/17867254.37</f>
        <v>0.000560710100865934</v>
      </c>
      <c r="J156" s="190"/>
      <c r="L156" s="196"/>
    </row>
    <row r="157" spans="1:12" s="136" customFormat="1" ht="15" customHeight="1">
      <c r="A157" s="47" t="s">
        <v>90</v>
      </c>
      <c r="B157" s="44"/>
      <c r="C157" s="44"/>
      <c r="D157" s="44" t="s">
        <v>89</v>
      </c>
      <c r="E157" s="48">
        <v>0</v>
      </c>
      <c r="F157" s="49">
        <v>10020</v>
      </c>
      <c r="G157" s="65">
        <v>10018.35</v>
      </c>
      <c r="H157" s="184">
        <f t="shared" si="3"/>
        <v>0.9998353293413174</v>
      </c>
      <c r="I157" s="127"/>
      <c r="J157" s="69"/>
      <c r="L157" s="140"/>
    </row>
    <row r="158" spans="1:12" ht="15" customHeight="1">
      <c r="A158" s="47" t="s">
        <v>288</v>
      </c>
      <c r="B158" s="29"/>
      <c r="C158" s="29"/>
      <c r="D158" s="44" t="s">
        <v>153</v>
      </c>
      <c r="E158" s="30">
        <v>20000</v>
      </c>
      <c r="F158" s="31">
        <v>0</v>
      </c>
      <c r="G158" s="65">
        <v>0</v>
      </c>
      <c r="H158" s="184"/>
      <c r="I158" s="51"/>
      <c r="J158" s="69"/>
      <c r="L158" s="140"/>
    </row>
    <row r="159" spans="1:12" ht="48" customHeight="1">
      <c r="A159" s="46" t="s">
        <v>378</v>
      </c>
      <c r="B159" s="25" t="s">
        <v>139</v>
      </c>
      <c r="C159" s="25"/>
      <c r="D159" s="25"/>
      <c r="E159" s="26">
        <f>SUM(E160)</f>
        <v>13100</v>
      </c>
      <c r="F159" s="27">
        <f>SUM(F160)</f>
        <v>10800</v>
      </c>
      <c r="G159" s="64">
        <f>SUM(G160)</f>
        <v>10645.349999999999</v>
      </c>
      <c r="H159" s="51">
        <f t="shared" si="3"/>
        <v>0.9856805555555554</v>
      </c>
      <c r="I159" s="51">
        <f>G159/17867254.37</f>
        <v>0.0005958022301330229</v>
      </c>
      <c r="J159" s="119">
        <f>G159/7232332.21</f>
        <v>0.0014719110918717047</v>
      </c>
      <c r="L159" s="140"/>
    </row>
    <row r="160" spans="1:12" s="125" customFormat="1" ht="24.75" customHeight="1">
      <c r="A160" s="198" t="s">
        <v>140</v>
      </c>
      <c r="B160" s="193"/>
      <c r="C160" s="193" t="s">
        <v>141</v>
      </c>
      <c r="D160" s="193"/>
      <c r="E160" s="194">
        <f>SUM(E161:E165)</f>
        <v>13100</v>
      </c>
      <c r="F160" s="194">
        <f>SUM(F161:F165)</f>
        <v>10800</v>
      </c>
      <c r="G160" s="195">
        <f>SUM(G161:G165)</f>
        <v>10645.349999999999</v>
      </c>
      <c r="H160" s="127">
        <f t="shared" si="3"/>
        <v>0.9856805555555554</v>
      </c>
      <c r="I160" s="127">
        <f>G160/17867254.37</f>
        <v>0.0005958022301330229</v>
      </c>
      <c r="J160" s="190"/>
      <c r="L160" s="196"/>
    </row>
    <row r="161" spans="1:12" ht="13.5" customHeight="1">
      <c r="A161" s="43" t="s">
        <v>9</v>
      </c>
      <c r="B161" s="29"/>
      <c r="C161" s="29"/>
      <c r="D161" s="44" t="s">
        <v>83</v>
      </c>
      <c r="E161" s="30">
        <v>4000</v>
      </c>
      <c r="F161" s="31">
        <v>2500</v>
      </c>
      <c r="G161" s="65">
        <v>2413.91</v>
      </c>
      <c r="H161" s="184">
        <f t="shared" si="3"/>
        <v>0.965564</v>
      </c>
      <c r="I161" s="51"/>
      <c r="J161" s="69"/>
      <c r="L161" s="140"/>
    </row>
    <row r="162" spans="1:12" ht="13.5" customHeight="1">
      <c r="A162" s="45" t="s">
        <v>12</v>
      </c>
      <c r="B162" s="29"/>
      <c r="C162" s="29"/>
      <c r="D162" s="44" t="s">
        <v>79</v>
      </c>
      <c r="E162" s="30">
        <v>5500</v>
      </c>
      <c r="F162" s="31">
        <v>5000</v>
      </c>
      <c r="G162" s="65">
        <v>4931.44</v>
      </c>
      <c r="H162" s="184">
        <f t="shared" si="3"/>
        <v>0.9862879999999999</v>
      </c>
      <c r="I162" s="51"/>
      <c r="J162" s="69"/>
      <c r="L162" s="140"/>
    </row>
    <row r="163" spans="1:12" ht="24.75" customHeight="1">
      <c r="A163" s="80" t="s">
        <v>222</v>
      </c>
      <c r="B163" s="29"/>
      <c r="C163" s="29"/>
      <c r="D163" s="44" t="s">
        <v>223</v>
      </c>
      <c r="E163" s="30">
        <v>500</v>
      </c>
      <c r="F163" s="31">
        <v>0</v>
      </c>
      <c r="G163" s="65">
        <v>0</v>
      </c>
      <c r="H163" s="184"/>
      <c r="I163" s="51"/>
      <c r="J163" s="69"/>
      <c r="L163" s="140"/>
    </row>
    <row r="164" spans="1:12" ht="13.5" customHeight="1">
      <c r="A164" s="45" t="s">
        <v>26</v>
      </c>
      <c r="B164" s="29"/>
      <c r="C164" s="29"/>
      <c r="D164" s="44" t="s">
        <v>92</v>
      </c>
      <c r="E164" s="30">
        <v>100</v>
      </c>
      <c r="F164" s="31">
        <v>0</v>
      </c>
      <c r="G164" s="65">
        <v>0</v>
      </c>
      <c r="H164" s="184"/>
      <c r="I164" s="51"/>
      <c r="J164" s="69"/>
      <c r="L164" s="140"/>
    </row>
    <row r="165" spans="1:12" ht="13.5" customHeight="1">
      <c r="A165" s="45" t="s">
        <v>93</v>
      </c>
      <c r="B165" s="29"/>
      <c r="C165" s="29"/>
      <c r="D165" s="44" t="s">
        <v>94</v>
      </c>
      <c r="E165" s="30">
        <v>3000</v>
      </c>
      <c r="F165" s="31">
        <v>3300</v>
      </c>
      <c r="G165" s="70">
        <v>3300</v>
      </c>
      <c r="H165" s="184">
        <f t="shared" si="3"/>
        <v>1</v>
      </c>
      <c r="I165" s="51"/>
      <c r="J165" s="69"/>
      <c r="L165" s="140"/>
    </row>
    <row r="166" spans="1:12" ht="21" customHeight="1">
      <c r="A166" s="34" t="s">
        <v>41</v>
      </c>
      <c r="B166" s="25">
        <v>757</v>
      </c>
      <c r="C166" s="25"/>
      <c r="D166" s="25"/>
      <c r="E166" s="26">
        <f>SUM(E167,E170)</f>
        <v>113736</v>
      </c>
      <c r="F166" s="26">
        <f>SUM(F167,F170)</f>
        <v>64736</v>
      </c>
      <c r="G166" s="66">
        <f>SUM(G167,G170)</f>
        <v>60420.94</v>
      </c>
      <c r="H166" s="51">
        <f t="shared" si="3"/>
        <v>0.9333437345526446</v>
      </c>
      <c r="I166" s="51">
        <f>G166/17867254.37</f>
        <v>0.0033816577941292274</v>
      </c>
      <c r="J166" s="119">
        <v>0</v>
      </c>
      <c r="L166" s="140"/>
    </row>
    <row r="167" spans="1:12" s="125" customFormat="1" ht="25.5">
      <c r="A167" s="123" t="s">
        <v>379</v>
      </c>
      <c r="B167" s="186"/>
      <c r="C167" s="186">
        <v>75702</v>
      </c>
      <c r="D167" s="186"/>
      <c r="E167" s="187">
        <f>SUM(E168:E169)</f>
        <v>85813</v>
      </c>
      <c r="F167" s="188">
        <f>SUM(F168:F169)</f>
        <v>64736</v>
      </c>
      <c r="G167" s="189">
        <f>SUM(G168:G169)</f>
        <v>60420.94</v>
      </c>
      <c r="H167" s="127">
        <f aca="true" t="shared" si="4" ref="H167:H230">G167/F167</f>
        <v>0.9333437345526446</v>
      </c>
      <c r="I167" s="127">
        <f>G167/17867254.37</f>
        <v>0.0033816577941292274</v>
      </c>
      <c r="J167" s="190"/>
      <c r="L167" s="196"/>
    </row>
    <row r="168" spans="1:12" ht="15" customHeight="1">
      <c r="A168" s="47" t="s">
        <v>175</v>
      </c>
      <c r="B168" s="29"/>
      <c r="C168" s="29"/>
      <c r="D168" s="29">
        <v>8010</v>
      </c>
      <c r="E168" s="30">
        <v>10000</v>
      </c>
      <c r="F168" s="31">
        <v>0</v>
      </c>
      <c r="G168" s="65">
        <v>0</v>
      </c>
      <c r="H168" s="184"/>
      <c r="I168" s="51"/>
      <c r="J168" s="69"/>
      <c r="L168" s="140"/>
    </row>
    <row r="169" spans="1:12" ht="15" customHeight="1">
      <c r="A169" s="52" t="s">
        <v>380</v>
      </c>
      <c r="B169" s="29"/>
      <c r="C169" s="29"/>
      <c r="D169" s="44" t="s">
        <v>176</v>
      </c>
      <c r="E169" s="30">
        <v>75813</v>
      </c>
      <c r="F169" s="31">
        <v>64736</v>
      </c>
      <c r="G169" s="65">
        <v>60420.94</v>
      </c>
      <c r="H169" s="184">
        <f t="shared" si="4"/>
        <v>0.9333437345526446</v>
      </c>
      <c r="I169" s="51"/>
      <c r="J169" s="69"/>
      <c r="L169" s="140"/>
    </row>
    <row r="170" spans="1:12" s="125" customFormat="1" ht="38.25">
      <c r="A170" s="123" t="s">
        <v>381</v>
      </c>
      <c r="B170" s="186"/>
      <c r="C170" s="186">
        <v>75704</v>
      </c>
      <c r="D170" s="186"/>
      <c r="E170" s="187">
        <f>SUM(E171)</f>
        <v>27923</v>
      </c>
      <c r="F170" s="188">
        <f>SUM(F171)</f>
        <v>0</v>
      </c>
      <c r="G170" s="189">
        <v>0</v>
      </c>
      <c r="H170" s="127"/>
      <c r="I170" s="51">
        <f>G170/17867254.37</f>
        <v>0</v>
      </c>
      <c r="J170" s="190"/>
      <c r="L170" s="196"/>
    </row>
    <row r="171" spans="1:12" ht="14.25" customHeight="1">
      <c r="A171" s="47" t="s">
        <v>193</v>
      </c>
      <c r="B171" s="29"/>
      <c r="C171" s="29"/>
      <c r="D171" s="29">
        <v>8020</v>
      </c>
      <c r="E171" s="30">
        <v>27923</v>
      </c>
      <c r="F171" s="31">
        <v>0</v>
      </c>
      <c r="G171" s="65">
        <v>0</v>
      </c>
      <c r="H171" s="184"/>
      <c r="I171" s="127"/>
      <c r="J171" s="69"/>
      <c r="L171" s="143"/>
    </row>
    <row r="172" spans="1:12" ht="21" customHeight="1">
      <c r="A172" s="34" t="s">
        <v>42</v>
      </c>
      <c r="B172" s="25">
        <v>758</v>
      </c>
      <c r="C172" s="25"/>
      <c r="D172" s="25"/>
      <c r="E172" s="26">
        <f>SUM(E174)</f>
        <v>113000</v>
      </c>
      <c r="F172" s="27">
        <f>SUM(F174)</f>
        <v>65000</v>
      </c>
      <c r="G172" s="64">
        <f>SUM(G174)</f>
        <v>0</v>
      </c>
      <c r="H172" s="51">
        <f t="shared" si="4"/>
        <v>0</v>
      </c>
      <c r="I172" s="51">
        <f>G172/8163419.33</f>
        <v>0</v>
      </c>
      <c r="J172" s="69"/>
      <c r="L172" s="143"/>
    </row>
    <row r="173" spans="1:12" s="125" customFormat="1" ht="13.5" customHeight="1">
      <c r="A173" s="123" t="s">
        <v>44</v>
      </c>
      <c r="B173" s="186"/>
      <c r="C173" s="186" t="s">
        <v>85</v>
      </c>
      <c r="D173" s="186"/>
      <c r="E173" s="187">
        <v>113000</v>
      </c>
      <c r="F173" s="188">
        <f>SUM(F174)</f>
        <v>65000</v>
      </c>
      <c r="G173" s="189">
        <f>SUM(G174)</f>
        <v>0</v>
      </c>
      <c r="H173" s="127">
        <f t="shared" si="4"/>
        <v>0</v>
      </c>
      <c r="I173" s="127">
        <f>G173/8163419.33</f>
        <v>0</v>
      </c>
      <c r="J173" s="190"/>
      <c r="L173" s="199"/>
    </row>
    <row r="174" spans="1:12" ht="13.5" customHeight="1">
      <c r="A174" s="32" t="s">
        <v>45</v>
      </c>
      <c r="B174" s="29"/>
      <c r="C174" s="29"/>
      <c r="D174" s="29" t="s">
        <v>86</v>
      </c>
      <c r="E174" s="30">
        <v>113000</v>
      </c>
      <c r="F174" s="31">
        <v>65000</v>
      </c>
      <c r="G174" s="65">
        <v>0</v>
      </c>
      <c r="H174" s="184">
        <f t="shared" si="4"/>
        <v>0</v>
      </c>
      <c r="I174" s="51"/>
      <c r="J174" s="69"/>
      <c r="L174" s="143"/>
    </row>
    <row r="175" spans="1:12" ht="21" customHeight="1">
      <c r="A175" s="34" t="s">
        <v>46</v>
      </c>
      <c r="B175" s="25">
        <v>801</v>
      </c>
      <c r="C175" s="25"/>
      <c r="D175" s="25"/>
      <c r="E175" s="26">
        <f>SUM(E176,E203,E217,E243,E269,E272,E292,E309,E294)</f>
        <v>5699217</v>
      </c>
      <c r="F175" s="26">
        <f>SUM(F176,F203,F243,F269,F272,F292,F294,F309,F217)</f>
        <v>5925700</v>
      </c>
      <c r="G175" s="66">
        <f>SUM(G176,G203,G217,G243,G269,G272,G292,G309,G294)</f>
        <v>5716881.449999998</v>
      </c>
      <c r="H175" s="51">
        <f t="shared" si="4"/>
        <v>0.9647605261825605</v>
      </c>
      <c r="I175" s="51">
        <f>G175/17867254.37</f>
        <v>0.31996418317069036</v>
      </c>
      <c r="J175" s="119">
        <v>0</v>
      </c>
      <c r="L175" s="143"/>
    </row>
    <row r="176" spans="1:12" s="125" customFormat="1" ht="15" customHeight="1">
      <c r="A176" s="123" t="s">
        <v>47</v>
      </c>
      <c r="B176" s="186"/>
      <c r="C176" s="186">
        <v>80101</v>
      </c>
      <c r="D176" s="186"/>
      <c r="E176" s="187">
        <f>SUM(E177:E202)</f>
        <v>2394501</v>
      </c>
      <c r="F176" s="187">
        <f>SUM(F177:F202)</f>
        <v>2394713</v>
      </c>
      <c r="G176" s="191">
        <f>SUM(G177:G202)</f>
        <v>2343559.52</v>
      </c>
      <c r="H176" s="127">
        <f t="shared" si="4"/>
        <v>0.9786389934827263</v>
      </c>
      <c r="I176" s="127">
        <f>G176/17867254.37</f>
        <v>0.13116506159642255</v>
      </c>
      <c r="J176" s="190"/>
      <c r="L176" s="199"/>
    </row>
    <row r="177" spans="1:12" ht="13.5" customHeight="1">
      <c r="A177" s="52" t="s">
        <v>372</v>
      </c>
      <c r="B177" s="29"/>
      <c r="C177" s="29"/>
      <c r="D177" s="29">
        <v>3020</v>
      </c>
      <c r="E177" s="30">
        <v>4900</v>
      </c>
      <c r="F177" s="31">
        <v>4900</v>
      </c>
      <c r="G177" s="65">
        <v>3748.36</v>
      </c>
      <c r="H177" s="184">
        <f t="shared" si="4"/>
        <v>0.7649714285714286</v>
      </c>
      <c r="I177" s="51"/>
      <c r="J177" s="69"/>
      <c r="L177" s="143"/>
    </row>
    <row r="178" spans="1:12" ht="13.5" customHeight="1">
      <c r="A178" s="32" t="s">
        <v>19</v>
      </c>
      <c r="B178" s="29"/>
      <c r="C178" s="29"/>
      <c r="D178" s="29">
        <v>4010</v>
      </c>
      <c r="E178" s="30">
        <v>1666033</v>
      </c>
      <c r="F178" s="31">
        <v>1643033</v>
      </c>
      <c r="G178" s="65">
        <v>1630205.48</v>
      </c>
      <c r="H178" s="184">
        <f t="shared" si="4"/>
        <v>0.992192780059804</v>
      </c>
      <c r="I178" s="51"/>
      <c r="J178" s="69"/>
      <c r="L178" s="143"/>
    </row>
    <row r="179" spans="1:12" ht="13.5" customHeight="1">
      <c r="A179" s="32" t="s">
        <v>20</v>
      </c>
      <c r="B179" s="29"/>
      <c r="C179" s="29"/>
      <c r="D179" s="29">
        <v>4040</v>
      </c>
      <c r="E179" s="30">
        <v>125000</v>
      </c>
      <c r="F179" s="31">
        <v>123510</v>
      </c>
      <c r="G179" s="65">
        <v>123509.99</v>
      </c>
      <c r="H179" s="184">
        <f t="shared" si="4"/>
        <v>0.999999919034896</v>
      </c>
      <c r="I179" s="51"/>
      <c r="J179" s="69"/>
      <c r="L179" s="143"/>
    </row>
    <row r="180" spans="1:12" ht="13.5" customHeight="1">
      <c r="A180" s="32" t="s">
        <v>21</v>
      </c>
      <c r="B180" s="29"/>
      <c r="C180" s="29"/>
      <c r="D180" s="29">
        <v>4110</v>
      </c>
      <c r="E180" s="30">
        <v>266332</v>
      </c>
      <c r="F180" s="31">
        <v>263658</v>
      </c>
      <c r="G180" s="65">
        <v>255923.32</v>
      </c>
      <c r="H180" s="184">
        <f t="shared" si="4"/>
        <v>0.9706639661986362</v>
      </c>
      <c r="I180" s="51"/>
      <c r="J180" s="69"/>
      <c r="L180" s="143"/>
    </row>
    <row r="181" spans="1:12" ht="13.5" customHeight="1">
      <c r="A181" s="32" t="s">
        <v>22</v>
      </c>
      <c r="B181" s="29"/>
      <c r="C181" s="29"/>
      <c r="D181" s="29">
        <v>4120</v>
      </c>
      <c r="E181" s="30">
        <v>42962</v>
      </c>
      <c r="F181" s="31">
        <v>38284</v>
      </c>
      <c r="G181" s="65">
        <v>35505.8</v>
      </c>
      <c r="H181" s="184">
        <f t="shared" si="4"/>
        <v>0.9274318253056107</v>
      </c>
      <c r="I181" s="51"/>
      <c r="J181" s="69"/>
      <c r="L181" s="143"/>
    </row>
    <row r="182" spans="1:12" ht="13.5" customHeight="1">
      <c r="A182" s="47" t="s">
        <v>169</v>
      </c>
      <c r="B182" s="29"/>
      <c r="C182" s="29"/>
      <c r="D182" s="44" t="s">
        <v>170</v>
      </c>
      <c r="E182" s="30">
        <v>500</v>
      </c>
      <c r="F182" s="31">
        <v>500</v>
      </c>
      <c r="G182" s="65">
        <v>400</v>
      </c>
      <c r="H182" s="184">
        <f t="shared" si="4"/>
        <v>0.8</v>
      </c>
      <c r="I182" s="51"/>
      <c r="J182" s="69"/>
      <c r="L182" s="143"/>
    </row>
    <row r="183" spans="1:12" ht="13.5" customHeight="1">
      <c r="A183" s="32" t="s">
        <v>9</v>
      </c>
      <c r="B183" s="29"/>
      <c r="C183" s="29"/>
      <c r="D183" s="29">
        <v>4210</v>
      </c>
      <c r="E183" s="30">
        <v>76510</v>
      </c>
      <c r="F183" s="31">
        <v>85510</v>
      </c>
      <c r="G183" s="65">
        <v>82397.21</v>
      </c>
      <c r="H183" s="184">
        <f t="shared" si="4"/>
        <v>0.9635973570342651</v>
      </c>
      <c r="I183" s="51"/>
      <c r="J183" s="69"/>
      <c r="L183" s="143"/>
    </row>
    <row r="184" spans="1:12" ht="13.5" customHeight="1">
      <c r="A184" s="32" t="s">
        <v>60</v>
      </c>
      <c r="B184" s="29"/>
      <c r="C184" s="29"/>
      <c r="D184" s="29" t="s">
        <v>430</v>
      </c>
      <c r="E184" s="30">
        <v>0</v>
      </c>
      <c r="F184" s="31">
        <v>500</v>
      </c>
      <c r="G184" s="65">
        <v>442.92</v>
      </c>
      <c r="H184" s="184">
        <f t="shared" si="4"/>
        <v>0.8858400000000001</v>
      </c>
      <c r="I184" s="51"/>
      <c r="J184" s="69"/>
      <c r="L184" s="143"/>
    </row>
    <row r="185" spans="1:12" ht="25.5" customHeight="1">
      <c r="A185" s="47" t="s">
        <v>382</v>
      </c>
      <c r="B185" s="29"/>
      <c r="C185" s="29"/>
      <c r="D185" s="44" t="s">
        <v>177</v>
      </c>
      <c r="E185" s="30">
        <v>300</v>
      </c>
      <c r="F185" s="31">
        <v>297</v>
      </c>
      <c r="G185" s="65">
        <v>296.51</v>
      </c>
      <c r="H185" s="184">
        <f t="shared" si="4"/>
        <v>0.9983501683501683</v>
      </c>
      <c r="I185" s="51"/>
      <c r="J185" s="69"/>
      <c r="L185" s="143"/>
    </row>
    <row r="186" spans="1:12" ht="14.25" customHeight="1">
      <c r="A186" s="47" t="s">
        <v>150</v>
      </c>
      <c r="B186" s="29"/>
      <c r="C186" s="29"/>
      <c r="D186" s="29">
        <v>4240</v>
      </c>
      <c r="E186" s="30">
        <v>2100</v>
      </c>
      <c r="F186" s="31">
        <v>5049</v>
      </c>
      <c r="G186" s="65">
        <v>5015.85</v>
      </c>
      <c r="H186" s="184">
        <f t="shared" si="4"/>
        <v>0.9934343434343436</v>
      </c>
      <c r="I186" s="51"/>
      <c r="J186" s="69"/>
      <c r="L186" s="143"/>
    </row>
    <row r="187" spans="1:12" ht="14.25" customHeight="1">
      <c r="A187" s="47" t="s">
        <v>150</v>
      </c>
      <c r="B187" s="29"/>
      <c r="C187" s="29"/>
      <c r="D187" s="29" t="s">
        <v>431</v>
      </c>
      <c r="E187" s="30">
        <v>0</v>
      </c>
      <c r="F187" s="31">
        <v>3000</v>
      </c>
      <c r="G187" s="65">
        <v>2813.62</v>
      </c>
      <c r="H187" s="184">
        <f t="shared" si="4"/>
        <v>0.9378733333333333</v>
      </c>
      <c r="I187" s="51"/>
      <c r="J187" s="69"/>
      <c r="L187" s="143"/>
    </row>
    <row r="188" spans="1:12" ht="13.5" customHeight="1">
      <c r="A188" s="32" t="s">
        <v>10</v>
      </c>
      <c r="B188" s="29"/>
      <c r="C188" s="29"/>
      <c r="D188" s="29">
        <v>4260</v>
      </c>
      <c r="E188" s="30">
        <v>32300</v>
      </c>
      <c r="F188" s="31">
        <v>32197</v>
      </c>
      <c r="G188" s="65">
        <v>28848.42</v>
      </c>
      <c r="H188" s="184">
        <f t="shared" si="4"/>
        <v>0.8959971425909246</v>
      </c>
      <c r="I188" s="51"/>
      <c r="J188" s="69"/>
      <c r="L188" s="143"/>
    </row>
    <row r="189" spans="1:12" ht="13.5" customHeight="1">
      <c r="A189" s="32" t="s">
        <v>11</v>
      </c>
      <c r="B189" s="29"/>
      <c r="C189" s="29"/>
      <c r="D189" s="29">
        <v>4270</v>
      </c>
      <c r="E189" s="30">
        <v>4000</v>
      </c>
      <c r="F189" s="31">
        <v>4100</v>
      </c>
      <c r="G189" s="65">
        <v>3961.01</v>
      </c>
      <c r="H189" s="184">
        <f t="shared" si="4"/>
        <v>0.9661000000000001</v>
      </c>
      <c r="I189" s="51"/>
      <c r="J189" s="69"/>
      <c r="L189" s="143"/>
    </row>
    <row r="190" spans="1:12" ht="13.5" customHeight="1">
      <c r="A190" s="32" t="s">
        <v>48</v>
      </c>
      <c r="B190" s="29"/>
      <c r="C190" s="29"/>
      <c r="D190" s="29">
        <v>4280</v>
      </c>
      <c r="E190" s="30">
        <v>350</v>
      </c>
      <c r="F190" s="31">
        <v>350</v>
      </c>
      <c r="G190" s="65">
        <v>225</v>
      </c>
      <c r="H190" s="184">
        <f t="shared" si="4"/>
        <v>0.6428571428571429</v>
      </c>
      <c r="I190" s="51"/>
      <c r="J190" s="69"/>
      <c r="L190" s="143"/>
    </row>
    <row r="191" spans="1:12" ht="13.5" customHeight="1">
      <c r="A191" s="32" t="s">
        <v>12</v>
      </c>
      <c r="B191" s="29"/>
      <c r="C191" s="29"/>
      <c r="D191" s="29">
        <v>4300</v>
      </c>
      <c r="E191" s="30">
        <v>10800</v>
      </c>
      <c r="F191" s="31">
        <v>16336</v>
      </c>
      <c r="G191" s="65">
        <v>16224.39</v>
      </c>
      <c r="H191" s="184">
        <f t="shared" si="4"/>
        <v>0.9931678501469148</v>
      </c>
      <c r="I191" s="51"/>
      <c r="J191" s="69"/>
      <c r="L191" s="143"/>
    </row>
    <row r="192" spans="1:12" ht="13.5" customHeight="1">
      <c r="A192" s="32" t="s">
        <v>12</v>
      </c>
      <c r="B192" s="29"/>
      <c r="C192" s="29"/>
      <c r="D192" s="29" t="s">
        <v>388</v>
      </c>
      <c r="E192" s="30">
        <v>0</v>
      </c>
      <c r="F192" s="31">
        <v>650</v>
      </c>
      <c r="G192" s="65">
        <v>81.2</v>
      </c>
      <c r="H192" s="184">
        <f t="shared" si="4"/>
        <v>0.12492307692307693</v>
      </c>
      <c r="I192" s="51"/>
      <c r="J192" s="69"/>
      <c r="L192" s="143"/>
    </row>
    <row r="193" spans="1:12" ht="13.5" customHeight="1">
      <c r="A193" s="47" t="s">
        <v>383</v>
      </c>
      <c r="B193" s="29"/>
      <c r="C193" s="29"/>
      <c r="D193" s="44" t="s">
        <v>171</v>
      </c>
      <c r="E193" s="30">
        <v>1666</v>
      </c>
      <c r="F193" s="31">
        <v>1775</v>
      </c>
      <c r="G193" s="65">
        <v>1494.8</v>
      </c>
      <c r="H193" s="184">
        <f t="shared" si="4"/>
        <v>0.8421408450704225</v>
      </c>
      <c r="I193" s="51"/>
      <c r="J193" s="69"/>
      <c r="L193" s="143"/>
    </row>
    <row r="194" spans="1:12" ht="25.5" customHeight="1">
      <c r="A194" s="47" t="s">
        <v>418</v>
      </c>
      <c r="B194" s="29"/>
      <c r="C194" s="29"/>
      <c r="D194" s="44" t="s">
        <v>210</v>
      </c>
      <c r="E194" s="30">
        <v>2440</v>
      </c>
      <c r="F194" s="31">
        <v>2509</v>
      </c>
      <c r="G194" s="65">
        <v>2348.32</v>
      </c>
      <c r="H194" s="184">
        <f t="shared" si="4"/>
        <v>0.935958549222798</v>
      </c>
      <c r="I194" s="51"/>
      <c r="J194" s="69"/>
      <c r="L194" s="143"/>
    </row>
    <row r="195" spans="1:12" ht="37.5" customHeight="1">
      <c r="A195" s="52" t="s">
        <v>374</v>
      </c>
      <c r="B195" s="29"/>
      <c r="C195" s="29"/>
      <c r="D195" s="44" t="s">
        <v>211</v>
      </c>
      <c r="E195" s="30">
        <v>1645</v>
      </c>
      <c r="F195" s="31">
        <v>1584</v>
      </c>
      <c r="G195" s="65">
        <v>1259.41</v>
      </c>
      <c r="H195" s="184">
        <f t="shared" si="4"/>
        <v>0.7950820707070707</v>
      </c>
      <c r="I195" s="51"/>
      <c r="J195" s="69"/>
      <c r="L195" s="143"/>
    </row>
    <row r="196" spans="1:12" ht="13.5" customHeight="1">
      <c r="A196" s="32" t="s">
        <v>25</v>
      </c>
      <c r="B196" s="29"/>
      <c r="C196" s="29"/>
      <c r="D196" s="29">
        <v>4410</v>
      </c>
      <c r="E196" s="30">
        <v>5850</v>
      </c>
      <c r="F196" s="31">
        <v>5809</v>
      </c>
      <c r="G196" s="65">
        <v>5801.36</v>
      </c>
      <c r="H196" s="184">
        <f t="shared" si="4"/>
        <v>0.9986847994491306</v>
      </c>
      <c r="I196" s="51"/>
      <c r="J196" s="69"/>
      <c r="L196" s="143"/>
    </row>
    <row r="197" spans="1:12" ht="13.5" customHeight="1">
      <c r="A197" s="32" t="s">
        <v>25</v>
      </c>
      <c r="B197" s="29"/>
      <c r="C197" s="29"/>
      <c r="D197" s="29" t="s">
        <v>432</v>
      </c>
      <c r="E197" s="30">
        <v>0</v>
      </c>
      <c r="F197" s="31">
        <v>250</v>
      </c>
      <c r="G197" s="65">
        <v>235.2</v>
      </c>
      <c r="H197" s="184">
        <f t="shared" si="4"/>
        <v>0.9408</v>
      </c>
      <c r="I197" s="51"/>
      <c r="J197" s="69"/>
      <c r="L197" s="143"/>
    </row>
    <row r="198" spans="1:12" ht="13.5" customHeight="1">
      <c r="A198" s="32" t="s">
        <v>292</v>
      </c>
      <c r="B198" s="29"/>
      <c r="C198" s="29"/>
      <c r="D198" s="29" t="s">
        <v>390</v>
      </c>
      <c r="E198" s="30">
        <v>0</v>
      </c>
      <c r="F198" s="31">
        <v>14000</v>
      </c>
      <c r="G198" s="65">
        <v>3701.72</v>
      </c>
      <c r="H198" s="184">
        <f t="shared" si="4"/>
        <v>0.26440857142857144</v>
      </c>
      <c r="I198" s="51"/>
      <c r="J198" s="69"/>
      <c r="L198" s="143"/>
    </row>
    <row r="199" spans="1:12" ht="13.5" customHeight="1">
      <c r="A199" s="32" t="s">
        <v>26</v>
      </c>
      <c r="B199" s="29"/>
      <c r="C199" s="29"/>
      <c r="D199" s="29">
        <v>4430</v>
      </c>
      <c r="E199" s="30">
        <v>7100</v>
      </c>
      <c r="F199" s="31">
        <v>10675</v>
      </c>
      <c r="G199" s="65">
        <v>7674.27</v>
      </c>
      <c r="H199" s="184">
        <f t="shared" si="4"/>
        <v>0.7189011709601874</v>
      </c>
      <c r="I199" s="51"/>
      <c r="J199" s="69"/>
      <c r="L199" s="143"/>
    </row>
    <row r="200" spans="1:12" ht="13.5" customHeight="1">
      <c r="A200" s="32" t="s">
        <v>375</v>
      </c>
      <c r="B200" s="29"/>
      <c r="C200" s="29"/>
      <c r="D200" s="29">
        <v>4440</v>
      </c>
      <c r="E200" s="30">
        <v>133013</v>
      </c>
      <c r="F200" s="31">
        <v>132637</v>
      </c>
      <c r="G200" s="65">
        <v>130845.36</v>
      </c>
      <c r="H200" s="184">
        <f t="shared" si="4"/>
        <v>0.9864921552809548</v>
      </c>
      <c r="I200" s="51"/>
      <c r="J200" s="69"/>
      <c r="L200" s="143"/>
    </row>
    <row r="201" spans="1:12" ht="25.5">
      <c r="A201" s="47" t="s">
        <v>224</v>
      </c>
      <c r="B201" s="29"/>
      <c r="C201" s="29"/>
      <c r="D201" s="44" t="s">
        <v>209</v>
      </c>
      <c r="E201" s="30">
        <v>700</v>
      </c>
      <c r="F201" s="31">
        <v>600</v>
      </c>
      <c r="G201" s="65">
        <v>600</v>
      </c>
      <c r="H201" s="184">
        <f t="shared" si="4"/>
        <v>1</v>
      </c>
      <c r="I201" s="51"/>
      <c r="J201" s="69"/>
      <c r="L201" s="143"/>
    </row>
    <row r="202" spans="1:12" ht="15" customHeight="1">
      <c r="A202" s="47" t="s">
        <v>90</v>
      </c>
      <c r="B202" s="29"/>
      <c r="C202" s="29"/>
      <c r="D202" s="44" t="s">
        <v>89</v>
      </c>
      <c r="E202" s="30">
        <v>10000</v>
      </c>
      <c r="F202" s="31">
        <v>3000</v>
      </c>
      <c r="G202" s="65">
        <v>0</v>
      </c>
      <c r="H202" s="184">
        <f t="shared" si="4"/>
        <v>0</v>
      </c>
      <c r="I202" s="51"/>
      <c r="J202" s="69"/>
      <c r="L202" s="143"/>
    </row>
    <row r="203" spans="1:12" s="125" customFormat="1" ht="25.5" customHeight="1">
      <c r="A203" s="123" t="s">
        <v>384</v>
      </c>
      <c r="B203" s="186"/>
      <c r="C203" s="186" t="s">
        <v>194</v>
      </c>
      <c r="D203" s="186"/>
      <c r="E203" s="187">
        <f>SUM(E204:E216)</f>
        <v>352396</v>
      </c>
      <c r="F203" s="188">
        <f>SUM(F204:F216)</f>
        <v>357782</v>
      </c>
      <c r="G203" s="189">
        <f>SUM(G204:G216)</f>
        <v>343716.43000000005</v>
      </c>
      <c r="H203" s="127">
        <f t="shared" si="4"/>
        <v>0.9606867589761364</v>
      </c>
      <c r="I203" s="51">
        <f>G203/17867254.37</f>
        <v>0.01923722710172621</v>
      </c>
      <c r="J203" s="190"/>
      <c r="L203" s="199"/>
    </row>
    <row r="204" spans="1:12" ht="15" customHeight="1">
      <c r="A204" s="32" t="s">
        <v>372</v>
      </c>
      <c r="B204" s="29"/>
      <c r="C204" s="29"/>
      <c r="D204" s="29">
        <v>3020</v>
      </c>
      <c r="E204" s="30">
        <v>1300</v>
      </c>
      <c r="F204" s="31">
        <v>1300</v>
      </c>
      <c r="G204" s="65">
        <v>1030.18</v>
      </c>
      <c r="H204" s="184">
        <f t="shared" si="4"/>
        <v>0.7924461538461539</v>
      </c>
      <c r="I204" s="127"/>
      <c r="J204" s="69"/>
      <c r="L204" s="143"/>
    </row>
    <row r="205" spans="1:12" ht="15" customHeight="1">
      <c r="A205" s="32" t="s">
        <v>19</v>
      </c>
      <c r="B205" s="29"/>
      <c r="C205" s="29"/>
      <c r="D205" s="29">
        <v>4010</v>
      </c>
      <c r="E205" s="30">
        <v>225816</v>
      </c>
      <c r="F205" s="31">
        <v>219816</v>
      </c>
      <c r="G205" s="65">
        <v>216750.92</v>
      </c>
      <c r="H205" s="184">
        <f t="shared" si="4"/>
        <v>0.9860561560577938</v>
      </c>
      <c r="I205" s="51"/>
      <c r="J205" s="69"/>
      <c r="L205" s="143"/>
    </row>
    <row r="206" spans="1:12" ht="15" customHeight="1">
      <c r="A206" s="32" t="s">
        <v>20</v>
      </c>
      <c r="B206" s="29"/>
      <c r="C206" s="29"/>
      <c r="D206" s="29">
        <v>4040</v>
      </c>
      <c r="E206" s="30">
        <v>15300</v>
      </c>
      <c r="F206" s="31">
        <v>15529</v>
      </c>
      <c r="G206" s="65">
        <v>15528.3</v>
      </c>
      <c r="H206" s="184">
        <f t="shared" si="4"/>
        <v>0.999954923047202</v>
      </c>
      <c r="I206" s="51"/>
      <c r="J206" s="69"/>
      <c r="L206" s="143"/>
    </row>
    <row r="207" spans="1:12" ht="15" customHeight="1">
      <c r="A207" s="32" t="s">
        <v>21</v>
      </c>
      <c r="B207" s="29"/>
      <c r="C207" s="29"/>
      <c r="D207" s="29">
        <v>4110</v>
      </c>
      <c r="E207" s="30">
        <v>36626</v>
      </c>
      <c r="F207" s="31">
        <v>36260</v>
      </c>
      <c r="G207" s="65">
        <v>34178.9</v>
      </c>
      <c r="H207" s="184">
        <f t="shared" si="4"/>
        <v>0.9426061776061776</v>
      </c>
      <c r="I207" s="51"/>
      <c r="J207" s="69"/>
      <c r="L207" s="143"/>
    </row>
    <row r="208" spans="1:12" ht="14.25" customHeight="1">
      <c r="A208" s="32" t="s">
        <v>22</v>
      </c>
      <c r="B208" s="29"/>
      <c r="C208" s="29"/>
      <c r="D208" s="29">
        <v>4120</v>
      </c>
      <c r="E208" s="30">
        <v>5907</v>
      </c>
      <c r="F208" s="31">
        <v>5776</v>
      </c>
      <c r="G208" s="65">
        <v>5412.34</v>
      </c>
      <c r="H208" s="184">
        <f t="shared" si="4"/>
        <v>0.9370394736842106</v>
      </c>
      <c r="I208" s="51"/>
      <c r="J208" s="69"/>
      <c r="L208" s="143"/>
    </row>
    <row r="209" spans="1:12" ht="15" customHeight="1">
      <c r="A209" s="32" t="s">
        <v>9</v>
      </c>
      <c r="B209" s="29"/>
      <c r="C209" s="29"/>
      <c r="D209" s="29">
        <v>4210</v>
      </c>
      <c r="E209" s="30">
        <v>32600</v>
      </c>
      <c r="F209" s="31">
        <v>42600</v>
      </c>
      <c r="G209" s="65">
        <v>38347.66</v>
      </c>
      <c r="H209" s="184">
        <f t="shared" si="4"/>
        <v>0.9001798122065728</v>
      </c>
      <c r="I209" s="51"/>
      <c r="J209" s="69"/>
      <c r="L209" s="143"/>
    </row>
    <row r="210" spans="1:12" ht="24.75" customHeight="1">
      <c r="A210" s="47" t="s">
        <v>382</v>
      </c>
      <c r="B210" s="29"/>
      <c r="C210" s="29"/>
      <c r="D210" s="44" t="s">
        <v>177</v>
      </c>
      <c r="E210" s="30">
        <v>200</v>
      </c>
      <c r="F210" s="31">
        <v>397</v>
      </c>
      <c r="G210" s="65">
        <v>196.8</v>
      </c>
      <c r="H210" s="184">
        <f t="shared" si="4"/>
        <v>0.4957178841309824</v>
      </c>
      <c r="I210" s="51"/>
      <c r="J210" s="69"/>
      <c r="L210" s="143"/>
    </row>
    <row r="211" spans="1:12" ht="15" customHeight="1">
      <c r="A211" s="47" t="s">
        <v>150</v>
      </c>
      <c r="B211" s="29"/>
      <c r="C211" s="29"/>
      <c r="D211" s="29">
        <v>4240</v>
      </c>
      <c r="E211" s="30">
        <v>1000</v>
      </c>
      <c r="F211" s="31">
        <v>1300</v>
      </c>
      <c r="G211" s="65">
        <v>1185.09</v>
      </c>
      <c r="H211" s="184">
        <f t="shared" si="4"/>
        <v>0.9116076923076922</v>
      </c>
      <c r="I211" s="51"/>
      <c r="J211" s="69"/>
      <c r="L211" s="143"/>
    </row>
    <row r="212" spans="1:12" ht="15" customHeight="1">
      <c r="A212" s="32" t="s">
        <v>10</v>
      </c>
      <c r="B212" s="29"/>
      <c r="C212" s="29"/>
      <c r="D212" s="29">
        <v>4260</v>
      </c>
      <c r="E212" s="30">
        <v>17590</v>
      </c>
      <c r="F212" s="31">
        <v>18223</v>
      </c>
      <c r="G212" s="65">
        <v>15525.16</v>
      </c>
      <c r="H212" s="184">
        <f t="shared" si="4"/>
        <v>0.8519541239093453</v>
      </c>
      <c r="I212" s="51"/>
      <c r="J212" s="69"/>
      <c r="L212" s="143"/>
    </row>
    <row r="213" spans="1:12" ht="15" customHeight="1">
      <c r="A213" s="47" t="s">
        <v>11</v>
      </c>
      <c r="B213" s="29"/>
      <c r="C213" s="29"/>
      <c r="D213" s="44" t="s">
        <v>136</v>
      </c>
      <c r="E213" s="30">
        <v>200</v>
      </c>
      <c r="F213" s="31">
        <v>200</v>
      </c>
      <c r="G213" s="65">
        <v>0</v>
      </c>
      <c r="H213" s="184">
        <f t="shared" si="4"/>
        <v>0</v>
      </c>
      <c r="I213" s="51"/>
      <c r="J213" s="69"/>
      <c r="L213" s="143"/>
    </row>
    <row r="214" spans="1:12" ht="15" customHeight="1">
      <c r="A214" s="32" t="s">
        <v>48</v>
      </c>
      <c r="B214" s="29"/>
      <c r="C214" s="29"/>
      <c r="D214" s="29">
        <v>4280</v>
      </c>
      <c r="E214" s="30">
        <v>70</v>
      </c>
      <c r="F214" s="31">
        <v>55</v>
      </c>
      <c r="G214" s="65">
        <v>55</v>
      </c>
      <c r="H214" s="184">
        <f t="shared" si="4"/>
        <v>1</v>
      </c>
      <c r="I214" s="51"/>
      <c r="J214" s="69"/>
      <c r="L214" s="143"/>
    </row>
    <row r="215" spans="1:12" ht="15" customHeight="1">
      <c r="A215" s="32" t="s">
        <v>12</v>
      </c>
      <c r="B215" s="29"/>
      <c r="C215" s="29"/>
      <c r="D215" s="29">
        <v>4300</v>
      </c>
      <c r="E215" s="30">
        <v>500</v>
      </c>
      <c r="F215" s="31">
        <v>1000</v>
      </c>
      <c r="G215" s="65">
        <v>729</v>
      </c>
      <c r="H215" s="184">
        <f t="shared" si="4"/>
        <v>0.729</v>
      </c>
      <c r="I215" s="51"/>
      <c r="J215" s="69"/>
      <c r="L215" s="143"/>
    </row>
    <row r="216" spans="1:12" ht="15" customHeight="1">
      <c r="A216" s="32" t="s">
        <v>375</v>
      </c>
      <c r="B216" s="29"/>
      <c r="C216" s="29"/>
      <c r="D216" s="29">
        <v>4440</v>
      </c>
      <c r="E216" s="30">
        <v>15287</v>
      </c>
      <c r="F216" s="31">
        <v>15326</v>
      </c>
      <c r="G216" s="65">
        <v>14777.08</v>
      </c>
      <c r="H216" s="184">
        <f t="shared" si="4"/>
        <v>0.964183740049589</v>
      </c>
      <c r="I216" s="51"/>
      <c r="J216" s="69"/>
      <c r="L216" s="143"/>
    </row>
    <row r="217" spans="1:12" s="125" customFormat="1" ht="15" customHeight="1">
      <c r="A217" s="123" t="s">
        <v>195</v>
      </c>
      <c r="B217" s="186"/>
      <c r="C217" s="186" t="s">
        <v>124</v>
      </c>
      <c r="D217" s="186"/>
      <c r="E217" s="187">
        <f>SUM(E219:E240)</f>
        <v>965193</v>
      </c>
      <c r="F217" s="188">
        <f>SUM(F218:F242)</f>
        <v>989549</v>
      </c>
      <c r="G217" s="189">
        <f>SUM(G218:G242)</f>
        <v>927196.9399999998</v>
      </c>
      <c r="H217" s="127">
        <f t="shared" si="4"/>
        <v>0.936989416390699</v>
      </c>
      <c r="I217" s="51">
        <f>G217/17867254.37</f>
        <v>0.051893644138005283</v>
      </c>
      <c r="J217" s="190"/>
      <c r="L217" s="199"/>
    </row>
    <row r="218" spans="1:12" s="136" customFormat="1" ht="39" customHeight="1">
      <c r="A218" s="37" t="s">
        <v>394</v>
      </c>
      <c r="B218" s="44"/>
      <c r="C218" s="44"/>
      <c r="D218" s="44" t="s">
        <v>97</v>
      </c>
      <c r="E218" s="48">
        <v>0</v>
      </c>
      <c r="F218" s="49">
        <v>1716</v>
      </c>
      <c r="G218" s="65">
        <v>1712.8</v>
      </c>
      <c r="H218" s="184">
        <f t="shared" si="4"/>
        <v>0.9981351981351981</v>
      </c>
      <c r="I218" s="127"/>
      <c r="J218" s="69"/>
      <c r="L218" s="143"/>
    </row>
    <row r="219" spans="1:12" ht="15" customHeight="1">
      <c r="A219" s="52" t="s">
        <v>372</v>
      </c>
      <c r="B219" s="29"/>
      <c r="C219" s="29"/>
      <c r="D219" s="44" t="s">
        <v>98</v>
      </c>
      <c r="E219" s="30">
        <v>2680</v>
      </c>
      <c r="F219" s="31">
        <v>2680</v>
      </c>
      <c r="G219" s="65">
        <v>2278.28</v>
      </c>
      <c r="H219" s="184">
        <f t="shared" si="4"/>
        <v>0.8501044776119404</v>
      </c>
      <c r="I219" s="51"/>
      <c r="J219" s="69"/>
      <c r="L219" s="143"/>
    </row>
    <row r="220" spans="1:12" ht="15" customHeight="1">
      <c r="A220" s="32" t="s">
        <v>19</v>
      </c>
      <c r="B220" s="29"/>
      <c r="C220" s="29"/>
      <c r="D220" s="29">
        <v>4010</v>
      </c>
      <c r="E220" s="30">
        <v>571536</v>
      </c>
      <c r="F220" s="31">
        <v>575240</v>
      </c>
      <c r="G220" s="65">
        <v>535041.69</v>
      </c>
      <c r="H220" s="184">
        <f t="shared" si="4"/>
        <v>0.9301190633474723</v>
      </c>
      <c r="I220" s="51"/>
      <c r="J220" s="69"/>
      <c r="L220" s="143"/>
    </row>
    <row r="221" spans="1:12" ht="15" customHeight="1">
      <c r="A221" s="32" t="s">
        <v>20</v>
      </c>
      <c r="B221" s="29"/>
      <c r="C221" s="29"/>
      <c r="D221" s="29">
        <v>4040</v>
      </c>
      <c r="E221" s="30">
        <v>43000</v>
      </c>
      <c r="F221" s="31">
        <v>42303</v>
      </c>
      <c r="G221" s="65">
        <v>42302.56</v>
      </c>
      <c r="H221" s="184">
        <f t="shared" si="4"/>
        <v>0.9999895988464175</v>
      </c>
      <c r="I221" s="51"/>
      <c r="J221" s="69"/>
      <c r="L221" s="143"/>
    </row>
    <row r="222" spans="1:12" ht="15" customHeight="1">
      <c r="A222" s="32" t="s">
        <v>21</v>
      </c>
      <c r="B222" s="29"/>
      <c r="C222" s="29"/>
      <c r="D222" s="29">
        <v>4110</v>
      </c>
      <c r="E222" s="30">
        <v>92073</v>
      </c>
      <c r="F222" s="31">
        <v>92635</v>
      </c>
      <c r="G222" s="65">
        <v>85297.47</v>
      </c>
      <c r="H222" s="184">
        <f t="shared" si="4"/>
        <v>0.9207909537431856</v>
      </c>
      <c r="I222" s="51"/>
      <c r="J222" s="69"/>
      <c r="L222" s="143"/>
    </row>
    <row r="223" spans="1:12" ht="15" customHeight="1">
      <c r="A223" s="32" t="s">
        <v>22</v>
      </c>
      <c r="B223" s="29"/>
      <c r="C223" s="29"/>
      <c r="D223" s="29">
        <v>4120</v>
      </c>
      <c r="E223" s="30">
        <v>14851</v>
      </c>
      <c r="F223" s="31">
        <v>14941</v>
      </c>
      <c r="G223" s="65">
        <v>13833.01</v>
      </c>
      <c r="H223" s="184">
        <f t="shared" si="4"/>
        <v>0.9258423130981862</v>
      </c>
      <c r="I223" s="51"/>
      <c r="J223" s="69"/>
      <c r="L223" s="143"/>
    </row>
    <row r="224" spans="1:12" ht="15" customHeight="1">
      <c r="A224" s="47" t="s">
        <v>169</v>
      </c>
      <c r="B224" s="29"/>
      <c r="C224" s="29"/>
      <c r="D224" s="44" t="s">
        <v>170</v>
      </c>
      <c r="E224" s="30">
        <v>0</v>
      </c>
      <c r="F224" s="31">
        <v>0</v>
      </c>
      <c r="G224" s="65">
        <v>0</v>
      </c>
      <c r="H224" s="184"/>
      <c r="I224" s="51"/>
      <c r="J224" s="69"/>
      <c r="L224" s="143"/>
    </row>
    <row r="225" spans="1:12" ht="15" customHeight="1">
      <c r="A225" s="32" t="s">
        <v>9</v>
      </c>
      <c r="B225" s="29"/>
      <c r="C225" s="29"/>
      <c r="D225" s="29">
        <v>4210</v>
      </c>
      <c r="E225" s="30">
        <v>74500</v>
      </c>
      <c r="F225" s="31">
        <v>77540</v>
      </c>
      <c r="G225" s="65">
        <v>77485.74</v>
      </c>
      <c r="H225" s="184">
        <f t="shared" si="4"/>
        <v>0.9993002321382513</v>
      </c>
      <c r="I225" s="51"/>
      <c r="J225" s="69"/>
      <c r="L225" s="143"/>
    </row>
    <row r="226" spans="1:12" ht="15" customHeight="1">
      <c r="A226" s="47" t="s">
        <v>60</v>
      </c>
      <c r="B226" s="29"/>
      <c r="C226" s="29"/>
      <c r="D226" s="44" t="s">
        <v>142</v>
      </c>
      <c r="E226" s="30">
        <v>72000</v>
      </c>
      <c r="F226" s="31">
        <v>78600</v>
      </c>
      <c r="G226" s="65">
        <v>77735.94</v>
      </c>
      <c r="H226" s="184">
        <f t="shared" si="4"/>
        <v>0.9890068702290077</v>
      </c>
      <c r="I226" s="51"/>
      <c r="J226" s="69"/>
      <c r="L226" s="143"/>
    </row>
    <row r="227" spans="1:12" ht="24" customHeight="1">
      <c r="A227" s="47" t="s">
        <v>382</v>
      </c>
      <c r="B227" s="29"/>
      <c r="C227" s="29"/>
      <c r="D227" s="44" t="s">
        <v>177</v>
      </c>
      <c r="E227" s="30">
        <v>350</v>
      </c>
      <c r="F227" s="31">
        <v>350</v>
      </c>
      <c r="G227" s="65">
        <v>204.35</v>
      </c>
      <c r="H227" s="184">
        <f t="shared" si="4"/>
        <v>0.5838571428571429</v>
      </c>
      <c r="I227" s="51"/>
      <c r="J227" s="69"/>
      <c r="L227" s="143"/>
    </row>
    <row r="228" spans="1:12" ht="14.25" customHeight="1">
      <c r="A228" s="47" t="s">
        <v>150</v>
      </c>
      <c r="B228" s="29"/>
      <c r="C228" s="29"/>
      <c r="D228" s="29">
        <v>4240</v>
      </c>
      <c r="E228" s="30">
        <v>5000</v>
      </c>
      <c r="F228" s="31">
        <v>6200</v>
      </c>
      <c r="G228" s="65">
        <v>5923.2</v>
      </c>
      <c r="H228" s="184">
        <f t="shared" si="4"/>
        <v>0.9553548387096774</v>
      </c>
      <c r="I228" s="51"/>
      <c r="J228" s="69"/>
      <c r="L228" s="143"/>
    </row>
    <row r="229" spans="1:12" ht="15" customHeight="1">
      <c r="A229" s="47" t="s">
        <v>10</v>
      </c>
      <c r="B229" s="29"/>
      <c r="C229" s="29"/>
      <c r="D229" s="44" t="s">
        <v>158</v>
      </c>
      <c r="E229" s="30">
        <v>28150</v>
      </c>
      <c r="F229" s="31">
        <v>22650</v>
      </c>
      <c r="G229" s="65">
        <v>20566.91</v>
      </c>
      <c r="H229" s="184">
        <f t="shared" si="4"/>
        <v>0.9080313465783665</v>
      </c>
      <c r="I229" s="51"/>
      <c r="J229" s="69"/>
      <c r="L229" s="143"/>
    </row>
    <row r="230" spans="1:12" ht="15" customHeight="1">
      <c r="A230" s="32" t="s">
        <v>11</v>
      </c>
      <c r="B230" s="29"/>
      <c r="C230" s="29"/>
      <c r="D230" s="29">
        <v>4270</v>
      </c>
      <c r="E230" s="30">
        <v>2250</v>
      </c>
      <c r="F230" s="31">
        <v>2647</v>
      </c>
      <c r="G230" s="65">
        <v>2540.1</v>
      </c>
      <c r="H230" s="184">
        <f t="shared" si="4"/>
        <v>0.9596146581035134</v>
      </c>
      <c r="I230" s="51"/>
      <c r="J230" s="69"/>
      <c r="L230" s="143"/>
    </row>
    <row r="231" spans="1:12" ht="15" customHeight="1">
      <c r="A231" s="32" t="s">
        <v>48</v>
      </c>
      <c r="B231" s="29"/>
      <c r="C231" s="29"/>
      <c r="D231" s="29">
        <v>4280</v>
      </c>
      <c r="E231" s="30">
        <v>840</v>
      </c>
      <c r="F231" s="31">
        <v>840</v>
      </c>
      <c r="G231" s="65">
        <v>133</v>
      </c>
      <c r="H231" s="184">
        <f aca="true" t="shared" si="5" ref="H231:H283">G231/F231</f>
        <v>0.15833333333333333</v>
      </c>
      <c r="I231" s="51"/>
      <c r="J231" s="69"/>
      <c r="L231" s="143"/>
    </row>
    <row r="232" spans="1:12" ht="15" customHeight="1">
      <c r="A232" s="32" t="s">
        <v>12</v>
      </c>
      <c r="B232" s="29"/>
      <c r="C232" s="29"/>
      <c r="D232" s="29">
        <v>4300</v>
      </c>
      <c r="E232" s="30">
        <v>5400</v>
      </c>
      <c r="F232" s="31">
        <v>5400</v>
      </c>
      <c r="G232" s="65">
        <v>5062.66</v>
      </c>
      <c r="H232" s="184">
        <f t="shared" si="5"/>
        <v>0.9375296296296296</v>
      </c>
      <c r="I232" s="51"/>
      <c r="J232" s="69"/>
      <c r="L232" s="143"/>
    </row>
    <row r="233" spans="1:12" ht="15" customHeight="1">
      <c r="A233" s="47" t="s">
        <v>385</v>
      </c>
      <c r="B233" s="29"/>
      <c r="C233" s="29"/>
      <c r="D233" s="44" t="s">
        <v>171</v>
      </c>
      <c r="E233" s="30">
        <v>700</v>
      </c>
      <c r="F233" s="31">
        <v>725</v>
      </c>
      <c r="G233" s="65">
        <v>721.32</v>
      </c>
      <c r="H233" s="184">
        <f t="shared" si="5"/>
        <v>0.9949241379310345</v>
      </c>
      <c r="I233" s="51"/>
      <c r="J233" s="69"/>
      <c r="L233" s="143"/>
    </row>
    <row r="234" spans="1:12" ht="25.5" customHeight="1">
      <c r="A234" s="47" t="s">
        <v>418</v>
      </c>
      <c r="B234" s="29"/>
      <c r="C234" s="29"/>
      <c r="D234" s="44" t="s">
        <v>210</v>
      </c>
      <c r="E234" s="30">
        <v>770</v>
      </c>
      <c r="F234" s="31">
        <v>770</v>
      </c>
      <c r="G234" s="65">
        <v>697.55</v>
      </c>
      <c r="H234" s="184">
        <f t="shared" si="5"/>
        <v>0.9059090909090909</v>
      </c>
      <c r="I234" s="51"/>
      <c r="J234" s="69"/>
      <c r="L234" s="143"/>
    </row>
    <row r="235" spans="1:12" ht="36.75" customHeight="1">
      <c r="A235" s="47" t="s">
        <v>374</v>
      </c>
      <c r="B235" s="29"/>
      <c r="C235" s="29"/>
      <c r="D235" s="44" t="s">
        <v>211</v>
      </c>
      <c r="E235" s="30">
        <v>1300</v>
      </c>
      <c r="F235" s="31">
        <v>1300</v>
      </c>
      <c r="G235" s="65">
        <v>989.53</v>
      </c>
      <c r="H235" s="184">
        <f t="shared" si="5"/>
        <v>0.7611769230769231</v>
      </c>
      <c r="I235" s="51"/>
      <c r="J235" s="69"/>
      <c r="L235" s="143"/>
    </row>
    <row r="236" spans="1:12" ht="15" customHeight="1">
      <c r="A236" s="32" t="s">
        <v>25</v>
      </c>
      <c r="B236" s="29"/>
      <c r="C236" s="29"/>
      <c r="D236" s="29">
        <v>4410</v>
      </c>
      <c r="E236" s="30">
        <v>200</v>
      </c>
      <c r="F236" s="31">
        <v>400</v>
      </c>
      <c r="G236" s="65">
        <v>397.02</v>
      </c>
      <c r="H236" s="184">
        <f t="shared" si="5"/>
        <v>0.9925499999999999</v>
      </c>
      <c r="I236" s="51"/>
      <c r="J236" s="69"/>
      <c r="L236" s="143"/>
    </row>
    <row r="237" spans="1:12" ht="12.75">
      <c r="A237" s="32" t="s">
        <v>26</v>
      </c>
      <c r="B237" s="29"/>
      <c r="C237" s="29"/>
      <c r="D237" s="29">
        <v>4430</v>
      </c>
      <c r="E237" s="30">
        <v>5450</v>
      </c>
      <c r="F237" s="31">
        <v>909</v>
      </c>
      <c r="G237" s="65">
        <v>906</v>
      </c>
      <c r="H237" s="184">
        <f t="shared" si="5"/>
        <v>0.9966996699669967</v>
      </c>
      <c r="I237" s="51"/>
      <c r="J237" s="69"/>
      <c r="L237" s="143"/>
    </row>
    <row r="238" spans="1:12" ht="14.25" customHeight="1">
      <c r="A238" s="32" t="s">
        <v>375</v>
      </c>
      <c r="B238" s="29"/>
      <c r="C238" s="29"/>
      <c r="D238" s="29">
        <v>4440</v>
      </c>
      <c r="E238" s="30">
        <v>43843</v>
      </c>
      <c r="F238" s="31">
        <v>41403</v>
      </c>
      <c r="G238" s="65">
        <v>41401.27</v>
      </c>
      <c r="H238" s="184">
        <f t="shared" si="5"/>
        <v>0.9999582155882423</v>
      </c>
      <c r="I238" s="51"/>
      <c r="J238" s="69"/>
      <c r="L238" s="143"/>
    </row>
    <row r="239" spans="1:12" ht="25.5">
      <c r="A239" s="47" t="s">
        <v>229</v>
      </c>
      <c r="B239" s="29"/>
      <c r="C239" s="29"/>
      <c r="D239" s="44" t="s">
        <v>209</v>
      </c>
      <c r="E239" s="30">
        <v>300</v>
      </c>
      <c r="F239" s="31">
        <v>300</v>
      </c>
      <c r="G239" s="65">
        <v>0</v>
      </c>
      <c r="H239" s="184">
        <f t="shared" si="5"/>
        <v>0</v>
      </c>
      <c r="I239" s="51"/>
      <c r="J239" s="69"/>
      <c r="L239" s="143"/>
    </row>
    <row r="240" spans="1:12" ht="15" customHeight="1">
      <c r="A240" s="47" t="s">
        <v>90</v>
      </c>
      <c r="B240" s="29"/>
      <c r="C240" s="29"/>
      <c r="D240" s="53" t="s">
        <v>89</v>
      </c>
      <c r="E240" s="30">
        <v>0</v>
      </c>
      <c r="F240" s="31">
        <v>5000</v>
      </c>
      <c r="G240" s="65">
        <v>292.54</v>
      </c>
      <c r="H240" s="184">
        <f t="shared" si="5"/>
        <v>0.058508000000000004</v>
      </c>
      <c r="I240" s="51"/>
      <c r="J240" s="69"/>
      <c r="L240" s="143"/>
    </row>
    <row r="241" spans="1:12" ht="15" customHeight="1">
      <c r="A241" s="47" t="s">
        <v>90</v>
      </c>
      <c r="B241" s="29"/>
      <c r="C241" s="29"/>
      <c r="D241" s="44" t="s">
        <v>294</v>
      </c>
      <c r="E241" s="30">
        <v>0</v>
      </c>
      <c r="F241" s="31">
        <v>11250</v>
      </c>
      <c r="G241" s="65">
        <v>8755.5</v>
      </c>
      <c r="H241" s="184">
        <f t="shared" si="5"/>
        <v>0.7782666666666667</v>
      </c>
      <c r="I241" s="51"/>
      <c r="J241" s="69"/>
      <c r="L241" s="143"/>
    </row>
    <row r="242" spans="1:12" ht="15" customHeight="1">
      <c r="A242" s="47" t="s">
        <v>90</v>
      </c>
      <c r="B242" s="29"/>
      <c r="C242" s="29"/>
      <c r="D242" s="53" t="s">
        <v>268</v>
      </c>
      <c r="E242" s="30">
        <v>0</v>
      </c>
      <c r="F242" s="31">
        <v>3750</v>
      </c>
      <c r="G242" s="65">
        <v>2918.5</v>
      </c>
      <c r="H242" s="184">
        <f t="shared" si="5"/>
        <v>0.7782666666666667</v>
      </c>
      <c r="I242" s="51"/>
      <c r="J242" s="69"/>
      <c r="L242" s="143"/>
    </row>
    <row r="243" spans="1:12" s="125" customFormat="1" ht="15" customHeight="1">
      <c r="A243" s="123" t="s">
        <v>49</v>
      </c>
      <c r="B243" s="186"/>
      <c r="C243" s="186" t="s">
        <v>196</v>
      </c>
      <c r="D243" s="186"/>
      <c r="E243" s="187">
        <f>SUM(E244:E268)</f>
        <v>1414229</v>
      </c>
      <c r="F243" s="188">
        <f>SUM(F244:F268)</f>
        <v>1602356</v>
      </c>
      <c r="G243" s="189">
        <f>SUM(G244:G268)</f>
        <v>1554401.1999999997</v>
      </c>
      <c r="H243" s="127">
        <f t="shared" si="5"/>
        <v>0.9700723185109924</v>
      </c>
      <c r="I243" s="51">
        <f>G243/17867254.37</f>
        <v>0.08699720549173554</v>
      </c>
      <c r="J243" s="190"/>
      <c r="L243" s="199"/>
    </row>
    <row r="244" spans="1:12" ht="13.5" customHeight="1">
      <c r="A244" s="47" t="s">
        <v>372</v>
      </c>
      <c r="B244" s="29"/>
      <c r="C244" s="44"/>
      <c r="D244" s="44" t="s">
        <v>98</v>
      </c>
      <c r="E244" s="30">
        <v>3500</v>
      </c>
      <c r="F244" s="31">
        <v>3500</v>
      </c>
      <c r="G244" s="65">
        <v>2223.52</v>
      </c>
      <c r="H244" s="184">
        <f t="shared" si="5"/>
        <v>0.6352914285714286</v>
      </c>
      <c r="I244" s="127"/>
      <c r="J244" s="69"/>
      <c r="L244" s="143"/>
    </row>
    <row r="245" spans="1:12" ht="13.5" customHeight="1">
      <c r="A245" s="32" t="s">
        <v>19</v>
      </c>
      <c r="B245" s="29"/>
      <c r="C245" s="29"/>
      <c r="D245" s="29">
        <v>4010</v>
      </c>
      <c r="E245" s="30">
        <v>995610</v>
      </c>
      <c r="F245" s="31">
        <v>1011870</v>
      </c>
      <c r="G245" s="65">
        <v>990601.6</v>
      </c>
      <c r="H245" s="184">
        <f t="shared" si="5"/>
        <v>0.9789810944093609</v>
      </c>
      <c r="I245" s="184"/>
      <c r="J245" s="69"/>
      <c r="L245" s="143"/>
    </row>
    <row r="246" spans="1:12" ht="13.5" customHeight="1">
      <c r="A246" s="47" t="s">
        <v>20</v>
      </c>
      <c r="B246" s="29"/>
      <c r="C246" s="29"/>
      <c r="D246" s="44" t="s">
        <v>178</v>
      </c>
      <c r="E246" s="30">
        <v>76600</v>
      </c>
      <c r="F246" s="31">
        <v>75000</v>
      </c>
      <c r="G246" s="65">
        <v>74999.34</v>
      </c>
      <c r="H246" s="184">
        <f t="shared" si="5"/>
        <v>0.9999912</v>
      </c>
      <c r="I246" s="184"/>
      <c r="J246" s="69"/>
      <c r="L246" s="143"/>
    </row>
    <row r="247" spans="1:12" ht="13.5" customHeight="1">
      <c r="A247" s="32" t="s">
        <v>21</v>
      </c>
      <c r="B247" s="29"/>
      <c r="C247" s="29"/>
      <c r="D247" s="29">
        <v>4110</v>
      </c>
      <c r="E247" s="30">
        <v>160646</v>
      </c>
      <c r="F247" s="31">
        <v>151268</v>
      </c>
      <c r="G247" s="65">
        <v>148273.08</v>
      </c>
      <c r="H247" s="184">
        <f t="shared" si="5"/>
        <v>0.9802012322500462</v>
      </c>
      <c r="I247" s="184"/>
      <c r="J247" s="69"/>
      <c r="L247" s="143"/>
    </row>
    <row r="248" spans="1:12" ht="13.5" customHeight="1">
      <c r="A248" s="32" t="s">
        <v>21</v>
      </c>
      <c r="B248" s="29"/>
      <c r="C248" s="29"/>
      <c r="D248" s="29" t="s">
        <v>391</v>
      </c>
      <c r="E248" s="30">
        <v>555</v>
      </c>
      <c r="F248" s="31">
        <v>555</v>
      </c>
      <c r="G248" s="65">
        <v>554.44</v>
      </c>
      <c r="H248" s="184">
        <f t="shared" si="5"/>
        <v>0.9989909909909911</v>
      </c>
      <c r="I248" s="184"/>
      <c r="J248" s="69"/>
      <c r="L248" s="143"/>
    </row>
    <row r="249" spans="1:12" ht="13.5" customHeight="1">
      <c r="A249" s="32" t="s">
        <v>22</v>
      </c>
      <c r="B249" s="29"/>
      <c r="C249" s="29"/>
      <c r="D249" s="29">
        <v>4120</v>
      </c>
      <c r="E249" s="30">
        <v>25908</v>
      </c>
      <c r="F249" s="31">
        <v>25112</v>
      </c>
      <c r="G249" s="65">
        <v>24296.42</v>
      </c>
      <c r="H249" s="184">
        <f t="shared" si="5"/>
        <v>0.9675223000955717</v>
      </c>
      <c r="I249" s="184"/>
      <c r="J249" s="69"/>
      <c r="L249" s="143"/>
    </row>
    <row r="250" spans="1:12" ht="13.5" customHeight="1">
      <c r="A250" s="32" t="s">
        <v>22</v>
      </c>
      <c r="B250" s="29"/>
      <c r="C250" s="29"/>
      <c r="D250" s="29" t="s">
        <v>386</v>
      </c>
      <c r="E250" s="30">
        <v>90</v>
      </c>
      <c r="F250" s="31">
        <v>90</v>
      </c>
      <c r="G250" s="65">
        <v>89.43</v>
      </c>
      <c r="H250" s="184">
        <f t="shared" si="5"/>
        <v>0.9936666666666667</v>
      </c>
      <c r="I250" s="184"/>
      <c r="J250" s="69"/>
      <c r="L250" s="143"/>
    </row>
    <row r="251" spans="1:12" ht="13.5" customHeight="1">
      <c r="A251" s="47" t="s">
        <v>169</v>
      </c>
      <c r="B251" s="29"/>
      <c r="C251" s="29"/>
      <c r="D251" s="44" t="s">
        <v>412</v>
      </c>
      <c r="E251" s="30">
        <v>3650</v>
      </c>
      <c r="F251" s="31">
        <v>3650</v>
      </c>
      <c r="G251" s="65">
        <v>3650</v>
      </c>
      <c r="H251" s="184">
        <f t="shared" si="5"/>
        <v>1</v>
      </c>
      <c r="I251" s="184"/>
      <c r="J251" s="69"/>
      <c r="L251" s="143"/>
    </row>
    <row r="252" spans="1:12" ht="13.5" customHeight="1">
      <c r="A252" s="32" t="s">
        <v>9</v>
      </c>
      <c r="B252" s="29"/>
      <c r="C252" s="29"/>
      <c r="D252" s="29">
        <v>4210</v>
      </c>
      <c r="E252" s="30">
        <v>38860</v>
      </c>
      <c r="F252" s="31">
        <v>38851</v>
      </c>
      <c r="G252" s="65">
        <v>31499.4</v>
      </c>
      <c r="H252" s="184">
        <f t="shared" si="5"/>
        <v>0.8107744974389334</v>
      </c>
      <c r="I252" s="184"/>
      <c r="J252" s="69"/>
      <c r="L252" s="143"/>
    </row>
    <row r="253" spans="1:12" ht="13.5" customHeight="1">
      <c r="A253" s="32" t="s">
        <v>9</v>
      </c>
      <c r="B253" s="29"/>
      <c r="C253" s="29"/>
      <c r="D253" s="29" t="s">
        <v>433</v>
      </c>
      <c r="E253" s="30">
        <v>0</v>
      </c>
      <c r="F253" s="31">
        <v>59</v>
      </c>
      <c r="G253" s="65">
        <v>59</v>
      </c>
      <c r="H253" s="184">
        <f t="shared" si="5"/>
        <v>1</v>
      </c>
      <c r="I253" s="184"/>
      <c r="J253" s="69"/>
      <c r="L253" s="143"/>
    </row>
    <row r="254" spans="1:12" ht="26.25" customHeight="1">
      <c r="A254" s="47" t="s">
        <v>382</v>
      </c>
      <c r="B254" s="29"/>
      <c r="C254" s="29"/>
      <c r="D254" s="44" t="s">
        <v>177</v>
      </c>
      <c r="E254" s="30">
        <v>500</v>
      </c>
      <c r="F254" s="31">
        <v>500</v>
      </c>
      <c r="G254" s="65">
        <v>496.85</v>
      </c>
      <c r="H254" s="184">
        <f t="shared" si="5"/>
        <v>0.9937</v>
      </c>
      <c r="I254" s="184"/>
      <c r="J254" s="69"/>
      <c r="L254" s="143"/>
    </row>
    <row r="255" spans="1:12" ht="14.25" customHeight="1">
      <c r="A255" s="47" t="s">
        <v>387</v>
      </c>
      <c r="B255" s="29"/>
      <c r="C255" s="29"/>
      <c r="D255" s="29">
        <v>4240</v>
      </c>
      <c r="E255" s="30">
        <v>1570</v>
      </c>
      <c r="F255" s="31">
        <v>1570</v>
      </c>
      <c r="G255" s="65">
        <v>1460.57</v>
      </c>
      <c r="H255" s="184">
        <f t="shared" si="5"/>
        <v>0.9302993630573247</v>
      </c>
      <c r="I255" s="184"/>
      <c r="J255" s="69"/>
      <c r="L255" s="143"/>
    </row>
    <row r="256" spans="1:12" ht="14.25" customHeight="1">
      <c r="A256" s="47" t="s">
        <v>387</v>
      </c>
      <c r="B256" s="29"/>
      <c r="C256" s="29"/>
      <c r="D256" s="29" t="s">
        <v>431</v>
      </c>
      <c r="E256" s="30">
        <v>0</v>
      </c>
      <c r="F256" s="31">
        <v>1567</v>
      </c>
      <c r="G256" s="65">
        <v>1567</v>
      </c>
      <c r="H256" s="184">
        <f t="shared" si="5"/>
        <v>1</v>
      </c>
      <c r="I256" s="184"/>
      <c r="J256" s="69"/>
      <c r="L256" s="143"/>
    </row>
    <row r="257" spans="1:12" ht="13.5" customHeight="1">
      <c r="A257" s="47" t="s">
        <v>10</v>
      </c>
      <c r="B257" s="29"/>
      <c r="C257" s="29"/>
      <c r="D257" s="44" t="s">
        <v>158</v>
      </c>
      <c r="E257" s="30">
        <v>16650</v>
      </c>
      <c r="F257" s="31">
        <v>19798</v>
      </c>
      <c r="G257" s="65">
        <v>17322.41</v>
      </c>
      <c r="H257" s="184">
        <f t="shared" si="5"/>
        <v>0.8749575714718658</v>
      </c>
      <c r="I257" s="184"/>
      <c r="J257" s="69"/>
      <c r="L257" s="143"/>
    </row>
    <row r="258" spans="1:12" ht="13.5" customHeight="1">
      <c r="A258" s="32" t="s">
        <v>11</v>
      </c>
      <c r="B258" s="29"/>
      <c r="C258" s="29"/>
      <c r="D258" s="29">
        <v>4270</v>
      </c>
      <c r="E258" s="30">
        <v>2000</v>
      </c>
      <c r="F258" s="31">
        <v>153087</v>
      </c>
      <c r="G258" s="65">
        <v>152505.71</v>
      </c>
      <c r="H258" s="184">
        <f t="shared" si="5"/>
        <v>0.9962028781019943</v>
      </c>
      <c r="I258" s="184"/>
      <c r="J258" s="69"/>
      <c r="L258" s="143"/>
    </row>
    <row r="259" spans="1:12" ht="13.5" customHeight="1">
      <c r="A259" s="32" t="s">
        <v>48</v>
      </c>
      <c r="B259" s="29"/>
      <c r="C259" s="29"/>
      <c r="D259" s="29">
        <v>4280</v>
      </c>
      <c r="E259" s="30">
        <v>490</v>
      </c>
      <c r="F259" s="31">
        <v>490</v>
      </c>
      <c r="G259" s="65">
        <v>70</v>
      </c>
      <c r="H259" s="184">
        <f t="shared" si="5"/>
        <v>0.14285714285714285</v>
      </c>
      <c r="I259" s="184"/>
      <c r="J259" s="69"/>
      <c r="L259" s="143"/>
    </row>
    <row r="260" spans="1:12" ht="13.5" customHeight="1">
      <c r="A260" s="32" t="s">
        <v>12</v>
      </c>
      <c r="B260" s="29"/>
      <c r="C260" s="29"/>
      <c r="D260" s="29">
        <v>4300</v>
      </c>
      <c r="E260" s="30">
        <v>6130</v>
      </c>
      <c r="F260" s="31">
        <v>12656</v>
      </c>
      <c r="G260" s="65">
        <v>11523.63</v>
      </c>
      <c r="H260" s="184">
        <f t="shared" si="5"/>
        <v>0.910527022756005</v>
      </c>
      <c r="I260" s="184"/>
      <c r="J260" s="69"/>
      <c r="L260" s="143"/>
    </row>
    <row r="261" spans="1:12" ht="13.5" customHeight="1">
      <c r="A261" s="32" t="s">
        <v>12</v>
      </c>
      <c r="B261" s="29"/>
      <c r="C261" s="29"/>
      <c r="D261" s="29" t="s">
        <v>388</v>
      </c>
      <c r="E261" s="30">
        <v>920</v>
      </c>
      <c r="F261" s="31">
        <v>2720</v>
      </c>
      <c r="G261" s="65">
        <v>2138.53</v>
      </c>
      <c r="H261" s="184">
        <f t="shared" si="5"/>
        <v>0.7862242647058825</v>
      </c>
      <c r="I261" s="184"/>
      <c r="J261" s="69"/>
      <c r="L261" s="143"/>
    </row>
    <row r="262" spans="1:12" ht="25.5" customHeight="1">
      <c r="A262" s="47" t="s">
        <v>418</v>
      </c>
      <c r="B262" s="29"/>
      <c r="C262" s="29"/>
      <c r="D262" s="44" t="s">
        <v>210</v>
      </c>
      <c r="E262" s="30">
        <v>1950</v>
      </c>
      <c r="F262" s="31">
        <v>1650</v>
      </c>
      <c r="G262" s="65">
        <v>1376.35</v>
      </c>
      <c r="H262" s="184">
        <f t="shared" si="5"/>
        <v>0.8341515151515151</v>
      </c>
      <c r="I262" s="184"/>
      <c r="J262" s="69"/>
      <c r="L262" s="143"/>
    </row>
    <row r="263" spans="1:12" ht="36.75" customHeight="1">
      <c r="A263" s="47" t="s">
        <v>389</v>
      </c>
      <c r="B263" s="29"/>
      <c r="C263" s="29"/>
      <c r="D263" s="44" t="s">
        <v>211</v>
      </c>
      <c r="E263" s="30">
        <v>2000</v>
      </c>
      <c r="F263" s="31">
        <v>2377</v>
      </c>
      <c r="G263" s="65">
        <v>1835.01</v>
      </c>
      <c r="H263" s="184">
        <f t="shared" si="5"/>
        <v>0.7719856962557846</v>
      </c>
      <c r="I263" s="184"/>
      <c r="J263" s="69"/>
      <c r="L263" s="143"/>
    </row>
    <row r="264" spans="1:12" ht="13.5" customHeight="1">
      <c r="A264" s="32" t="s">
        <v>25</v>
      </c>
      <c r="B264" s="29"/>
      <c r="C264" s="29"/>
      <c r="D264" s="29">
        <v>4410</v>
      </c>
      <c r="E264" s="30">
        <v>2500</v>
      </c>
      <c r="F264" s="31">
        <v>2500</v>
      </c>
      <c r="G264" s="65">
        <v>2225.5</v>
      </c>
      <c r="H264" s="184">
        <f t="shared" si="5"/>
        <v>0.8902</v>
      </c>
      <c r="I264" s="184"/>
      <c r="J264" s="69"/>
      <c r="L264" s="143"/>
    </row>
    <row r="265" spans="1:12" ht="13.5" customHeight="1">
      <c r="A265" s="32" t="s">
        <v>292</v>
      </c>
      <c r="B265" s="29"/>
      <c r="C265" s="29"/>
      <c r="D265" s="29" t="s">
        <v>390</v>
      </c>
      <c r="E265" s="30">
        <v>14462</v>
      </c>
      <c r="F265" s="31">
        <v>31076</v>
      </c>
      <c r="G265" s="65">
        <v>27277.77</v>
      </c>
      <c r="H265" s="184">
        <f t="shared" si="5"/>
        <v>0.8777760973098211</v>
      </c>
      <c r="I265" s="184"/>
      <c r="J265" s="69"/>
      <c r="L265" s="143"/>
    </row>
    <row r="266" spans="1:12" ht="13.5" customHeight="1">
      <c r="A266" s="32" t="s">
        <v>26</v>
      </c>
      <c r="B266" s="29"/>
      <c r="C266" s="29"/>
      <c r="D266" s="29">
        <v>4430</v>
      </c>
      <c r="E266" s="30">
        <v>2800</v>
      </c>
      <c r="F266" s="31">
        <v>5562</v>
      </c>
      <c r="G266" s="65">
        <v>3061.73</v>
      </c>
      <c r="H266" s="184">
        <f t="shared" si="5"/>
        <v>0.550472851492269</v>
      </c>
      <c r="I266" s="51"/>
      <c r="J266" s="69"/>
      <c r="L266" s="143"/>
    </row>
    <row r="267" spans="1:12" ht="14.25" customHeight="1">
      <c r="A267" s="32" t="s">
        <v>375</v>
      </c>
      <c r="B267" s="29"/>
      <c r="C267" s="29"/>
      <c r="D267" s="29">
        <v>4440</v>
      </c>
      <c r="E267" s="30">
        <v>56538</v>
      </c>
      <c r="F267" s="31">
        <v>56548</v>
      </c>
      <c r="G267" s="65">
        <v>55213.91</v>
      </c>
      <c r="H267" s="184">
        <f t="shared" si="5"/>
        <v>0.9764078305156682</v>
      </c>
      <c r="I267" s="51"/>
      <c r="J267" s="69"/>
      <c r="L267" s="143"/>
    </row>
    <row r="268" spans="1:12" ht="26.25" customHeight="1">
      <c r="A268" s="47" t="s">
        <v>224</v>
      </c>
      <c r="B268" s="29"/>
      <c r="C268" s="29"/>
      <c r="D268" s="44" t="s">
        <v>209</v>
      </c>
      <c r="E268" s="30">
        <v>300</v>
      </c>
      <c r="F268" s="31">
        <v>300</v>
      </c>
      <c r="G268" s="65">
        <v>80</v>
      </c>
      <c r="H268" s="184">
        <f t="shared" si="5"/>
        <v>0.26666666666666666</v>
      </c>
      <c r="I268" s="184"/>
      <c r="J268" s="69"/>
      <c r="L268" s="143"/>
    </row>
    <row r="269" spans="1:12" s="125" customFormat="1" ht="15.75" customHeight="1">
      <c r="A269" s="123" t="s">
        <v>50</v>
      </c>
      <c r="B269" s="186"/>
      <c r="C269" s="186" t="s">
        <v>197</v>
      </c>
      <c r="D269" s="186"/>
      <c r="E269" s="187">
        <f>(E271+E270)</f>
        <v>95000</v>
      </c>
      <c r="F269" s="187">
        <f>(F271+F270)</f>
        <v>95000</v>
      </c>
      <c r="G269" s="191">
        <f>(G271+G270)</f>
        <v>94267.06</v>
      </c>
      <c r="H269" s="127">
        <f t="shared" si="5"/>
        <v>0.9922848421052631</v>
      </c>
      <c r="I269" s="51">
        <f>G269/17867254.37</f>
        <v>0.005275967871050128</v>
      </c>
      <c r="J269" s="190"/>
      <c r="L269" s="199"/>
    </row>
    <row r="270" spans="1:12" s="136" customFormat="1" ht="15.75" customHeight="1">
      <c r="A270" s="47" t="s">
        <v>9</v>
      </c>
      <c r="B270" s="44"/>
      <c r="C270" s="44"/>
      <c r="D270" s="44" t="s">
        <v>83</v>
      </c>
      <c r="E270" s="48">
        <v>0</v>
      </c>
      <c r="F270" s="49">
        <v>615</v>
      </c>
      <c r="G270" s="65">
        <v>614.91</v>
      </c>
      <c r="H270" s="184">
        <f t="shared" si="5"/>
        <v>0.9998536585365854</v>
      </c>
      <c r="I270" s="127"/>
      <c r="J270" s="69"/>
      <c r="L270" s="143"/>
    </row>
    <row r="271" spans="1:12" ht="12.75">
      <c r="A271" s="47" t="s">
        <v>12</v>
      </c>
      <c r="B271" s="29"/>
      <c r="C271" s="29"/>
      <c r="D271" s="44" t="s">
        <v>79</v>
      </c>
      <c r="E271" s="30">
        <v>95000</v>
      </c>
      <c r="F271" s="31">
        <v>94385</v>
      </c>
      <c r="G271" s="65">
        <v>93652.15</v>
      </c>
      <c r="H271" s="184">
        <f t="shared" si="5"/>
        <v>0.9922355247126132</v>
      </c>
      <c r="I271" s="51"/>
      <c r="J271" s="69"/>
      <c r="L271" s="143"/>
    </row>
    <row r="272" spans="1:12" s="125" customFormat="1" ht="25.5">
      <c r="A272" s="123" t="s">
        <v>198</v>
      </c>
      <c r="B272" s="186"/>
      <c r="C272" s="186" t="s">
        <v>143</v>
      </c>
      <c r="D272" s="186"/>
      <c r="E272" s="187">
        <f>SUM(E273:E291)</f>
        <v>193079</v>
      </c>
      <c r="F272" s="188">
        <f>SUM(F273:F291)</f>
        <v>195432</v>
      </c>
      <c r="G272" s="189">
        <f>SUM(G273:G291)</f>
        <v>191449.68</v>
      </c>
      <c r="H272" s="127">
        <f t="shared" si="5"/>
        <v>0.9796229890703672</v>
      </c>
      <c r="I272" s="51">
        <f>G272/17867254.37</f>
        <v>0.010715114702875301</v>
      </c>
      <c r="J272" s="190"/>
      <c r="L272" s="199"/>
    </row>
    <row r="273" spans="1:12" ht="12.75">
      <c r="A273" s="47" t="s">
        <v>372</v>
      </c>
      <c r="B273" s="29"/>
      <c r="C273" s="44"/>
      <c r="D273" s="44" t="s">
        <v>98</v>
      </c>
      <c r="E273" s="30">
        <v>1462</v>
      </c>
      <c r="F273" s="31">
        <v>1462</v>
      </c>
      <c r="G273" s="65">
        <v>1141.75</v>
      </c>
      <c r="H273" s="184">
        <f t="shared" si="5"/>
        <v>0.7809507523939808</v>
      </c>
      <c r="I273" s="127"/>
      <c r="J273" s="69"/>
      <c r="L273" s="143"/>
    </row>
    <row r="274" spans="1:12" ht="12.75">
      <c r="A274" s="47" t="s">
        <v>199</v>
      </c>
      <c r="B274" s="29"/>
      <c r="C274" s="44"/>
      <c r="D274" s="44" t="s">
        <v>155</v>
      </c>
      <c r="E274" s="30">
        <v>127400</v>
      </c>
      <c r="F274" s="31">
        <v>132590</v>
      </c>
      <c r="G274" s="65">
        <v>132413.34</v>
      </c>
      <c r="H274" s="184">
        <f t="shared" si="5"/>
        <v>0.9986676219926087</v>
      </c>
      <c r="I274" s="51"/>
      <c r="J274" s="69"/>
      <c r="L274" s="143"/>
    </row>
    <row r="275" spans="1:12" ht="15" customHeight="1">
      <c r="A275" s="47" t="s">
        <v>20</v>
      </c>
      <c r="B275" s="29"/>
      <c r="C275" s="44"/>
      <c r="D275" s="44" t="s">
        <v>178</v>
      </c>
      <c r="E275" s="30">
        <v>10500</v>
      </c>
      <c r="F275" s="31">
        <v>10116</v>
      </c>
      <c r="G275" s="65">
        <v>10115.11</v>
      </c>
      <c r="H275" s="184">
        <f t="shared" si="5"/>
        <v>0.9999120205614868</v>
      </c>
      <c r="I275" s="51"/>
      <c r="J275" s="69"/>
      <c r="L275" s="143"/>
    </row>
    <row r="276" spans="1:12" ht="15" customHeight="1">
      <c r="A276" s="47" t="s">
        <v>21</v>
      </c>
      <c r="B276" s="29"/>
      <c r="C276" s="29"/>
      <c r="D276" s="44" t="s">
        <v>81</v>
      </c>
      <c r="E276" s="30">
        <v>22126</v>
      </c>
      <c r="F276" s="31">
        <v>22850</v>
      </c>
      <c r="G276" s="65">
        <v>22651.93</v>
      </c>
      <c r="H276" s="184">
        <f t="shared" si="5"/>
        <v>0.9913317286652079</v>
      </c>
      <c r="I276" s="51"/>
      <c r="J276" s="69"/>
      <c r="L276" s="143"/>
    </row>
    <row r="277" spans="1:12" ht="15" customHeight="1">
      <c r="A277" s="47" t="s">
        <v>22</v>
      </c>
      <c r="B277" s="29"/>
      <c r="C277" s="29"/>
      <c r="D277" s="44" t="s">
        <v>82</v>
      </c>
      <c r="E277" s="30">
        <v>3403</v>
      </c>
      <c r="F277" s="31">
        <v>2702</v>
      </c>
      <c r="G277" s="65">
        <v>2643.68</v>
      </c>
      <c r="H277" s="184">
        <f t="shared" si="5"/>
        <v>0.9784159881569208</v>
      </c>
      <c r="I277" s="51"/>
      <c r="J277" s="69"/>
      <c r="L277" s="143"/>
    </row>
    <row r="278" spans="1:12" ht="12.75">
      <c r="A278" s="47" t="s">
        <v>169</v>
      </c>
      <c r="B278" s="29"/>
      <c r="C278" s="29"/>
      <c r="D278" s="44" t="s">
        <v>170</v>
      </c>
      <c r="E278" s="30">
        <v>500</v>
      </c>
      <c r="F278" s="31">
        <v>0</v>
      </c>
      <c r="G278" s="65">
        <v>0</v>
      </c>
      <c r="H278" s="184"/>
      <c r="I278" s="51"/>
      <c r="J278" s="69"/>
      <c r="L278" s="143"/>
    </row>
    <row r="279" spans="1:12" ht="15" customHeight="1">
      <c r="A279" s="47" t="s">
        <v>9</v>
      </c>
      <c r="B279" s="29"/>
      <c r="C279" s="29"/>
      <c r="D279" s="44" t="s">
        <v>83</v>
      </c>
      <c r="E279" s="30">
        <v>10300</v>
      </c>
      <c r="F279" s="31">
        <v>9200</v>
      </c>
      <c r="G279" s="65">
        <v>9174.88</v>
      </c>
      <c r="H279" s="184">
        <f t="shared" si="5"/>
        <v>0.9972695652173912</v>
      </c>
      <c r="I279" s="51"/>
      <c r="J279" s="69"/>
      <c r="L279" s="143"/>
    </row>
    <row r="280" spans="1:12" ht="26.25" customHeight="1">
      <c r="A280" s="47" t="s">
        <v>382</v>
      </c>
      <c r="B280" s="29"/>
      <c r="C280" s="29"/>
      <c r="D280" s="44" t="s">
        <v>177</v>
      </c>
      <c r="E280" s="30">
        <v>50</v>
      </c>
      <c r="F280" s="31">
        <v>50</v>
      </c>
      <c r="G280" s="65">
        <v>49.29</v>
      </c>
      <c r="H280" s="184">
        <f t="shared" si="5"/>
        <v>0.9858</v>
      </c>
      <c r="I280" s="51"/>
      <c r="J280" s="69"/>
      <c r="L280" s="143"/>
    </row>
    <row r="281" spans="1:12" ht="14.25" customHeight="1">
      <c r="A281" s="47" t="s">
        <v>150</v>
      </c>
      <c r="B281" s="29"/>
      <c r="C281" s="29"/>
      <c r="D281" s="44" t="s">
        <v>151</v>
      </c>
      <c r="E281" s="30">
        <v>300</v>
      </c>
      <c r="F281" s="31">
        <v>300</v>
      </c>
      <c r="G281" s="65">
        <v>98</v>
      </c>
      <c r="H281" s="184">
        <f t="shared" si="5"/>
        <v>0.32666666666666666</v>
      </c>
      <c r="I281" s="51"/>
      <c r="J281" s="69"/>
      <c r="L281" s="143"/>
    </row>
    <row r="282" spans="1:12" ht="15" customHeight="1">
      <c r="A282" s="47" t="s">
        <v>11</v>
      </c>
      <c r="B282" s="29"/>
      <c r="C282" s="29"/>
      <c r="D282" s="44" t="s">
        <v>136</v>
      </c>
      <c r="E282" s="30">
        <v>800</v>
      </c>
      <c r="F282" s="31">
        <v>800</v>
      </c>
      <c r="G282" s="65">
        <v>602.7</v>
      </c>
      <c r="H282" s="184">
        <f t="shared" si="5"/>
        <v>0.753375</v>
      </c>
      <c r="I282" s="51"/>
      <c r="J282" s="69"/>
      <c r="L282" s="143"/>
    </row>
    <row r="283" spans="1:12" ht="15" customHeight="1">
      <c r="A283" s="47" t="s">
        <v>48</v>
      </c>
      <c r="B283" s="29"/>
      <c r="C283" s="29"/>
      <c r="D283" s="44" t="s">
        <v>138</v>
      </c>
      <c r="E283" s="30">
        <v>280</v>
      </c>
      <c r="F283" s="31">
        <v>280</v>
      </c>
      <c r="G283" s="65">
        <v>243</v>
      </c>
      <c r="H283" s="184">
        <f t="shared" si="5"/>
        <v>0.8678571428571429</v>
      </c>
      <c r="I283" s="51"/>
      <c r="J283" s="69"/>
      <c r="L283" s="143"/>
    </row>
    <row r="284" spans="1:12" ht="15" customHeight="1">
      <c r="A284" s="47" t="s">
        <v>12</v>
      </c>
      <c r="B284" s="29"/>
      <c r="C284" s="29"/>
      <c r="D284" s="44" t="s">
        <v>79</v>
      </c>
      <c r="E284" s="30">
        <v>3770</v>
      </c>
      <c r="F284" s="31">
        <v>3504</v>
      </c>
      <c r="G284" s="65">
        <v>2742.65</v>
      </c>
      <c r="H284" s="184">
        <f aca="true" t="shared" si="6" ref="H284:H343">G284/F284</f>
        <v>0.7827197488584475</v>
      </c>
      <c r="I284" s="51"/>
      <c r="J284" s="69"/>
      <c r="L284" s="143"/>
    </row>
    <row r="285" spans="1:12" ht="15" customHeight="1">
      <c r="A285" s="47" t="s">
        <v>383</v>
      </c>
      <c r="B285" s="29"/>
      <c r="C285" s="29"/>
      <c r="D285" s="44" t="s">
        <v>171</v>
      </c>
      <c r="E285" s="30">
        <v>840</v>
      </c>
      <c r="F285" s="31">
        <v>840</v>
      </c>
      <c r="G285" s="65">
        <v>697.36</v>
      </c>
      <c r="H285" s="184">
        <f t="shared" si="6"/>
        <v>0.8301904761904763</v>
      </c>
      <c r="I285" s="51"/>
      <c r="J285" s="69"/>
      <c r="L285" s="143"/>
    </row>
    <row r="286" spans="1:12" ht="25.5" customHeight="1">
      <c r="A286" s="47" t="s">
        <v>418</v>
      </c>
      <c r="B286" s="29"/>
      <c r="C286" s="29"/>
      <c r="D286" s="44" t="s">
        <v>210</v>
      </c>
      <c r="E286" s="30">
        <v>765</v>
      </c>
      <c r="F286" s="31">
        <v>765</v>
      </c>
      <c r="G286" s="65">
        <v>676.17</v>
      </c>
      <c r="H286" s="184">
        <f t="shared" si="6"/>
        <v>0.8838823529411765</v>
      </c>
      <c r="I286" s="51"/>
      <c r="J286" s="69"/>
      <c r="L286" s="143"/>
    </row>
    <row r="287" spans="1:12" ht="36.75" customHeight="1">
      <c r="A287" s="52" t="s">
        <v>374</v>
      </c>
      <c r="B287" s="29"/>
      <c r="C287" s="29"/>
      <c r="D287" s="44" t="s">
        <v>211</v>
      </c>
      <c r="E287" s="30">
        <v>2300</v>
      </c>
      <c r="F287" s="31">
        <v>2300</v>
      </c>
      <c r="G287" s="65">
        <v>1489.97</v>
      </c>
      <c r="H287" s="184">
        <f t="shared" si="6"/>
        <v>0.6478130434782609</v>
      </c>
      <c r="I287" s="51"/>
      <c r="J287" s="69"/>
      <c r="L287" s="143"/>
    </row>
    <row r="288" spans="1:12" ht="15" customHeight="1">
      <c r="A288" s="47" t="s">
        <v>25</v>
      </c>
      <c r="B288" s="29"/>
      <c r="C288" s="29"/>
      <c r="D288" s="44" t="s">
        <v>84</v>
      </c>
      <c r="E288" s="30">
        <v>1800</v>
      </c>
      <c r="F288" s="31">
        <v>1800</v>
      </c>
      <c r="G288" s="65">
        <v>1201.61</v>
      </c>
      <c r="H288" s="184">
        <f t="shared" si="6"/>
        <v>0.667561111111111</v>
      </c>
      <c r="I288" s="51"/>
      <c r="J288" s="69"/>
      <c r="L288" s="143"/>
    </row>
    <row r="289" spans="1:12" ht="15" customHeight="1">
      <c r="A289" s="47" t="s">
        <v>26</v>
      </c>
      <c r="B289" s="29"/>
      <c r="C289" s="29"/>
      <c r="D289" s="44" t="s">
        <v>92</v>
      </c>
      <c r="E289" s="30">
        <v>44</v>
      </c>
      <c r="F289" s="31">
        <v>246</v>
      </c>
      <c r="G289" s="65">
        <v>246</v>
      </c>
      <c r="H289" s="184">
        <f t="shared" si="6"/>
        <v>1</v>
      </c>
      <c r="I289" s="51"/>
      <c r="J289" s="69"/>
      <c r="L289" s="143"/>
    </row>
    <row r="290" spans="1:12" ht="15" customHeight="1">
      <c r="A290" s="47" t="s">
        <v>392</v>
      </c>
      <c r="B290" s="44"/>
      <c r="C290" s="44"/>
      <c r="D290" s="44" t="s">
        <v>147</v>
      </c>
      <c r="E290" s="48">
        <v>3939</v>
      </c>
      <c r="F290" s="49">
        <v>4103</v>
      </c>
      <c r="G290" s="65">
        <v>4102.24</v>
      </c>
      <c r="H290" s="184">
        <f t="shared" si="6"/>
        <v>0.9998147696807214</v>
      </c>
      <c r="I290" s="51"/>
      <c r="J290" s="69"/>
      <c r="L290" s="143"/>
    </row>
    <row r="291" spans="1:12" ht="25.5">
      <c r="A291" s="47" t="s">
        <v>213</v>
      </c>
      <c r="B291" s="44"/>
      <c r="C291" s="44"/>
      <c r="D291" s="44" t="s">
        <v>209</v>
      </c>
      <c r="E291" s="48">
        <v>2500</v>
      </c>
      <c r="F291" s="49">
        <v>1524</v>
      </c>
      <c r="G291" s="65">
        <v>1160</v>
      </c>
      <c r="H291" s="184">
        <f t="shared" si="6"/>
        <v>0.7611548556430446</v>
      </c>
      <c r="I291" s="51"/>
      <c r="J291" s="69"/>
      <c r="L291" s="143"/>
    </row>
    <row r="292" spans="1:12" s="125" customFormat="1" ht="18" customHeight="1">
      <c r="A292" s="123" t="s">
        <v>144</v>
      </c>
      <c r="B292" s="186"/>
      <c r="C292" s="186" t="s">
        <v>145</v>
      </c>
      <c r="D292" s="186"/>
      <c r="E292" s="187">
        <f>SUM(E293:E293)</f>
        <v>30647</v>
      </c>
      <c r="F292" s="188">
        <f>SUM(F293:F293)</f>
        <v>30647</v>
      </c>
      <c r="G292" s="189">
        <f>SUM(G293:G293)</f>
        <v>23585.06</v>
      </c>
      <c r="H292" s="127">
        <f t="shared" si="6"/>
        <v>0.7695715730740367</v>
      </c>
      <c r="I292" s="51">
        <f>G292/17867254.37</f>
        <v>0.0013200159079618007</v>
      </c>
      <c r="J292" s="190"/>
      <c r="L292" s="199"/>
    </row>
    <row r="293" spans="1:12" s="41" customFormat="1" ht="15" customHeight="1">
      <c r="A293" s="47" t="s">
        <v>12</v>
      </c>
      <c r="B293" s="44"/>
      <c r="C293" s="44"/>
      <c r="D293" s="44" t="s">
        <v>79</v>
      </c>
      <c r="E293" s="48">
        <v>30647</v>
      </c>
      <c r="F293" s="49">
        <v>30647</v>
      </c>
      <c r="G293" s="65">
        <v>23585.06</v>
      </c>
      <c r="H293" s="184">
        <f t="shared" si="6"/>
        <v>0.7695715730740367</v>
      </c>
      <c r="I293" s="127"/>
      <c r="J293" s="69"/>
      <c r="L293" s="143"/>
    </row>
    <row r="294" spans="1:12" s="125" customFormat="1" ht="15.75" customHeight="1">
      <c r="A294" s="123" t="s">
        <v>393</v>
      </c>
      <c r="B294" s="186"/>
      <c r="C294" s="186" t="s">
        <v>241</v>
      </c>
      <c r="D294" s="186"/>
      <c r="E294" s="187">
        <f>SUM(E295:E307)</f>
        <v>234977</v>
      </c>
      <c r="F294" s="187">
        <f>SUM(F295:F308)</f>
        <v>249747</v>
      </c>
      <c r="G294" s="191">
        <f>SUM(G295:G308)</f>
        <v>228860.56</v>
      </c>
      <c r="H294" s="127">
        <f t="shared" si="6"/>
        <v>0.9163696060413138</v>
      </c>
      <c r="I294" s="51">
        <f>G294/17867254.37</f>
        <v>0.012808938366281287</v>
      </c>
      <c r="J294" s="190"/>
      <c r="L294" s="199"/>
    </row>
    <row r="295" spans="1:12" s="41" customFormat="1" ht="13.5" customHeight="1">
      <c r="A295" s="47" t="s">
        <v>372</v>
      </c>
      <c r="B295" s="44"/>
      <c r="C295" s="44"/>
      <c r="D295" s="44" t="s">
        <v>98</v>
      </c>
      <c r="E295" s="48">
        <v>1420</v>
      </c>
      <c r="F295" s="49">
        <v>1420</v>
      </c>
      <c r="G295" s="65">
        <v>1064.02</v>
      </c>
      <c r="H295" s="184">
        <f t="shared" si="6"/>
        <v>0.7493098591549295</v>
      </c>
      <c r="I295" s="127"/>
      <c r="J295" s="69"/>
      <c r="L295" s="143"/>
    </row>
    <row r="296" spans="1:12" s="41" customFormat="1" ht="13.5" customHeight="1">
      <c r="A296" s="47" t="s">
        <v>19</v>
      </c>
      <c r="B296" s="44"/>
      <c r="C296" s="44"/>
      <c r="D296" s="44" t="s">
        <v>155</v>
      </c>
      <c r="E296" s="48">
        <v>80243</v>
      </c>
      <c r="F296" s="49">
        <v>80943</v>
      </c>
      <c r="G296" s="65">
        <v>77135.19</v>
      </c>
      <c r="H296" s="184">
        <f t="shared" si="6"/>
        <v>0.9529568955931952</v>
      </c>
      <c r="I296" s="51"/>
      <c r="J296" s="69"/>
      <c r="L296" s="143"/>
    </row>
    <row r="297" spans="1:12" s="41" customFormat="1" ht="13.5" customHeight="1">
      <c r="A297" s="47" t="s">
        <v>20</v>
      </c>
      <c r="B297" s="44"/>
      <c r="C297" s="44"/>
      <c r="D297" s="44" t="s">
        <v>178</v>
      </c>
      <c r="E297" s="48">
        <v>6400</v>
      </c>
      <c r="F297" s="49">
        <v>6373</v>
      </c>
      <c r="G297" s="65">
        <v>6372.95</v>
      </c>
      <c r="H297" s="184">
        <f t="shared" si="6"/>
        <v>0.9999921544013808</v>
      </c>
      <c r="I297" s="51"/>
      <c r="J297" s="69"/>
      <c r="L297" s="143"/>
    </row>
    <row r="298" spans="1:12" s="41" customFormat="1" ht="13.5" customHeight="1">
      <c r="A298" s="47" t="s">
        <v>27</v>
      </c>
      <c r="B298" s="44"/>
      <c r="C298" s="44"/>
      <c r="D298" s="44" t="s">
        <v>81</v>
      </c>
      <c r="E298" s="48">
        <v>13162</v>
      </c>
      <c r="F298" s="49">
        <v>13533</v>
      </c>
      <c r="G298" s="65">
        <v>13082.97</v>
      </c>
      <c r="H298" s="184">
        <f t="shared" si="6"/>
        <v>0.9667457326535136</v>
      </c>
      <c r="I298" s="51"/>
      <c r="J298" s="69"/>
      <c r="L298" s="143"/>
    </row>
    <row r="299" spans="1:12" s="41" customFormat="1" ht="13.5" customHeight="1">
      <c r="A299" s="47" t="s">
        <v>22</v>
      </c>
      <c r="B299" s="44"/>
      <c r="C299" s="44"/>
      <c r="D299" s="44" t="s">
        <v>82</v>
      </c>
      <c r="E299" s="48">
        <v>2123</v>
      </c>
      <c r="F299" s="49">
        <v>1811</v>
      </c>
      <c r="G299" s="65">
        <v>1552.5</v>
      </c>
      <c r="H299" s="184">
        <f t="shared" si="6"/>
        <v>0.8572611816675869</v>
      </c>
      <c r="I299" s="51"/>
      <c r="J299" s="69"/>
      <c r="L299" s="143"/>
    </row>
    <row r="300" spans="1:12" s="41" customFormat="1" ht="13.5" customHeight="1">
      <c r="A300" s="47" t="s">
        <v>9</v>
      </c>
      <c r="B300" s="44"/>
      <c r="C300" s="44"/>
      <c r="D300" s="44" t="s">
        <v>83</v>
      </c>
      <c r="E300" s="48">
        <v>5000</v>
      </c>
      <c r="F300" s="49">
        <v>11200</v>
      </c>
      <c r="G300" s="65">
        <v>11000.75</v>
      </c>
      <c r="H300" s="184">
        <f t="shared" si="6"/>
        <v>0.9822098214285714</v>
      </c>
      <c r="I300" s="51"/>
      <c r="J300" s="69"/>
      <c r="L300" s="143"/>
    </row>
    <row r="301" spans="1:12" s="41" customFormat="1" ht="13.5" customHeight="1">
      <c r="A301" s="47" t="s">
        <v>60</v>
      </c>
      <c r="B301" s="44"/>
      <c r="C301" s="44"/>
      <c r="D301" s="44" t="s">
        <v>142</v>
      </c>
      <c r="E301" s="48">
        <v>113000</v>
      </c>
      <c r="F301" s="49">
        <v>113000</v>
      </c>
      <c r="G301" s="65">
        <v>97518.44</v>
      </c>
      <c r="H301" s="184">
        <f t="shared" si="6"/>
        <v>0.8629950442477876</v>
      </c>
      <c r="I301" s="51"/>
      <c r="J301" s="69"/>
      <c r="L301" s="143"/>
    </row>
    <row r="302" spans="1:12" s="41" customFormat="1" ht="13.5" customHeight="1">
      <c r="A302" s="47" t="s">
        <v>10</v>
      </c>
      <c r="B302" s="44"/>
      <c r="C302" s="44"/>
      <c r="D302" s="44" t="s">
        <v>158</v>
      </c>
      <c r="E302" s="48">
        <v>7300</v>
      </c>
      <c r="F302" s="49">
        <v>6598</v>
      </c>
      <c r="G302" s="65">
        <v>6498.58</v>
      </c>
      <c r="H302" s="184">
        <f t="shared" si="6"/>
        <v>0.9849317975143983</v>
      </c>
      <c r="I302" s="51"/>
      <c r="J302" s="69"/>
      <c r="L302" s="143"/>
    </row>
    <row r="303" spans="1:12" s="41" customFormat="1" ht="13.5" customHeight="1">
      <c r="A303" s="47" t="s">
        <v>11</v>
      </c>
      <c r="B303" s="44"/>
      <c r="C303" s="44"/>
      <c r="D303" s="44" t="s">
        <v>136</v>
      </c>
      <c r="E303" s="48">
        <v>500</v>
      </c>
      <c r="F303" s="49">
        <v>0</v>
      </c>
      <c r="G303" s="65">
        <v>0</v>
      </c>
      <c r="H303" s="184"/>
      <c r="I303" s="51"/>
      <c r="J303" s="69"/>
      <c r="L303" s="143"/>
    </row>
    <row r="304" spans="1:12" s="41" customFormat="1" ht="13.5" customHeight="1">
      <c r="A304" s="47" t="s">
        <v>48</v>
      </c>
      <c r="B304" s="44"/>
      <c r="C304" s="44"/>
      <c r="D304" s="44" t="s">
        <v>138</v>
      </c>
      <c r="E304" s="48">
        <v>120</v>
      </c>
      <c r="F304" s="49">
        <v>120</v>
      </c>
      <c r="G304" s="65">
        <v>80</v>
      </c>
      <c r="H304" s="184">
        <f t="shared" si="6"/>
        <v>0.6666666666666666</v>
      </c>
      <c r="I304" s="51"/>
      <c r="J304" s="69"/>
      <c r="L304" s="143"/>
    </row>
    <row r="305" spans="1:12" s="41" customFormat="1" ht="13.5" customHeight="1">
      <c r="A305" s="47" t="s">
        <v>12</v>
      </c>
      <c r="B305" s="44"/>
      <c r="C305" s="44"/>
      <c r="D305" s="44" t="s">
        <v>79</v>
      </c>
      <c r="E305" s="48">
        <v>500</v>
      </c>
      <c r="F305" s="49">
        <v>308</v>
      </c>
      <c r="G305" s="65">
        <v>307.5</v>
      </c>
      <c r="H305" s="184">
        <f t="shared" si="6"/>
        <v>0.9983766233766234</v>
      </c>
      <c r="I305" s="51"/>
      <c r="J305" s="69"/>
      <c r="L305" s="143"/>
    </row>
    <row r="306" spans="1:12" s="41" customFormat="1" ht="14.25" customHeight="1">
      <c r="A306" s="47" t="s">
        <v>375</v>
      </c>
      <c r="B306" s="44"/>
      <c r="C306" s="44"/>
      <c r="D306" s="44" t="s">
        <v>147</v>
      </c>
      <c r="E306" s="48">
        <v>4709</v>
      </c>
      <c r="F306" s="49">
        <v>4749</v>
      </c>
      <c r="G306" s="65">
        <v>4747.66</v>
      </c>
      <c r="H306" s="184">
        <f t="shared" si="6"/>
        <v>0.9997178353337545</v>
      </c>
      <c r="I306" s="51"/>
      <c r="J306" s="69"/>
      <c r="L306" s="143"/>
    </row>
    <row r="307" spans="1:12" s="41" customFormat="1" ht="25.5" customHeight="1">
      <c r="A307" s="47" t="s">
        <v>224</v>
      </c>
      <c r="B307" s="44"/>
      <c r="C307" s="44"/>
      <c r="D307" s="44" t="s">
        <v>209</v>
      </c>
      <c r="E307" s="48">
        <v>500</v>
      </c>
      <c r="F307" s="49">
        <v>192</v>
      </c>
      <c r="G307" s="65">
        <v>0</v>
      </c>
      <c r="H307" s="184">
        <f t="shared" si="6"/>
        <v>0</v>
      </c>
      <c r="I307" s="51"/>
      <c r="J307" s="69"/>
      <c r="L307" s="143"/>
    </row>
    <row r="308" spans="1:12" s="41" customFormat="1" ht="14.25" customHeight="1">
      <c r="A308" s="47" t="s">
        <v>259</v>
      </c>
      <c r="B308" s="44"/>
      <c r="C308" s="44"/>
      <c r="D308" s="44" t="s">
        <v>153</v>
      </c>
      <c r="E308" s="48">
        <v>0</v>
      </c>
      <c r="F308" s="49">
        <v>9500</v>
      </c>
      <c r="G308" s="65">
        <v>9500</v>
      </c>
      <c r="H308" s="184">
        <f t="shared" si="6"/>
        <v>1</v>
      </c>
      <c r="I308" s="51"/>
      <c r="J308" s="69"/>
      <c r="L308" s="143"/>
    </row>
    <row r="309" spans="1:12" s="125" customFormat="1" ht="15" customHeight="1">
      <c r="A309" s="123" t="s">
        <v>15</v>
      </c>
      <c r="B309" s="186"/>
      <c r="C309" s="186" t="s">
        <v>146</v>
      </c>
      <c r="D309" s="186"/>
      <c r="E309" s="187">
        <f>SUM(E310:E313)</f>
        <v>19195</v>
      </c>
      <c r="F309" s="188">
        <f>SUM(F310:F313)</f>
        <v>10474</v>
      </c>
      <c r="G309" s="189">
        <f>SUM(G310:G313)</f>
        <v>9845</v>
      </c>
      <c r="H309" s="127">
        <f t="shared" si="6"/>
        <v>0.9399465342753485</v>
      </c>
      <c r="I309" s="51">
        <f>G309/17867254.37</f>
        <v>0.0005510079946323616</v>
      </c>
      <c r="J309" s="190"/>
      <c r="L309" s="199"/>
    </row>
    <row r="310" spans="1:12" s="41" customFormat="1" ht="13.5" customHeight="1">
      <c r="A310" s="47" t="s">
        <v>372</v>
      </c>
      <c r="B310" s="44"/>
      <c r="C310" s="44"/>
      <c r="D310" s="44" t="s">
        <v>98</v>
      </c>
      <c r="E310" s="48">
        <v>9195</v>
      </c>
      <c r="F310" s="49">
        <v>9195</v>
      </c>
      <c r="G310" s="65">
        <v>9195</v>
      </c>
      <c r="H310" s="184">
        <f t="shared" si="6"/>
        <v>1</v>
      </c>
      <c r="I310" s="127"/>
      <c r="J310" s="69"/>
      <c r="L310" s="143"/>
    </row>
    <row r="311" spans="1:12" s="41" customFormat="1" ht="13.5" customHeight="1">
      <c r="A311" s="47" t="s">
        <v>212</v>
      </c>
      <c r="B311" s="44"/>
      <c r="C311" s="44"/>
      <c r="D311" s="44" t="s">
        <v>170</v>
      </c>
      <c r="E311" s="48">
        <v>500</v>
      </c>
      <c r="F311" s="49">
        <v>400</v>
      </c>
      <c r="G311" s="65">
        <v>400</v>
      </c>
      <c r="H311" s="184">
        <f t="shared" si="6"/>
        <v>1</v>
      </c>
      <c r="I311" s="51"/>
      <c r="J311" s="69"/>
      <c r="L311" s="143"/>
    </row>
    <row r="312" spans="1:12" s="41" customFormat="1" ht="13.5" customHeight="1">
      <c r="A312" s="47" t="s">
        <v>9</v>
      </c>
      <c r="B312" s="44"/>
      <c r="C312" s="44"/>
      <c r="D312" s="44" t="s">
        <v>83</v>
      </c>
      <c r="E312" s="48">
        <v>3000</v>
      </c>
      <c r="F312" s="49">
        <v>879</v>
      </c>
      <c r="G312" s="65">
        <v>250</v>
      </c>
      <c r="H312" s="184">
        <f t="shared" si="6"/>
        <v>0.2844141069397042</v>
      </c>
      <c r="I312" s="51"/>
      <c r="J312" s="69"/>
      <c r="L312" s="143"/>
    </row>
    <row r="313" spans="1:12" s="41" customFormat="1" ht="13.5" customHeight="1">
      <c r="A313" s="47" t="s">
        <v>12</v>
      </c>
      <c r="B313" s="44"/>
      <c r="C313" s="44"/>
      <c r="D313" s="44" t="s">
        <v>79</v>
      </c>
      <c r="E313" s="48">
        <v>6500</v>
      </c>
      <c r="F313" s="48">
        <v>0</v>
      </c>
      <c r="G313" s="68">
        <v>0</v>
      </c>
      <c r="H313" s="184"/>
      <c r="I313" s="51"/>
      <c r="J313" s="69"/>
      <c r="L313" s="143"/>
    </row>
    <row r="314" spans="1:12" s="41" customFormat="1" ht="21" customHeight="1">
      <c r="A314" s="34" t="s">
        <v>51</v>
      </c>
      <c r="B314" s="25">
        <v>851</v>
      </c>
      <c r="C314" s="25"/>
      <c r="D314" s="25"/>
      <c r="E314" s="26">
        <f>SUM(E315,E317,E338)</f>
        <v>122000</v>
      </c>
      <c r="F314" s="117">
        <f>SUM(F315,F317,F338)</f>
        <v>130650</v>
      </c>
      <c r="G314" s="119">
        <f>SUM(G317,G315,G338)</f>
        <v>106121.44999999998</v>
      </c>
      <c r="H314" s="51">
        <f t="shared" si="6"/>
        <v>0.8122575583620358</v>
      </c>
      <c r="I314" s="51">
        <f>G314/17867254.37</f>
        <v>0.005939438024578814</v>
      </c>
      <c r="J314" s="119">
        <v>0</v>
      </c>
      <c r="L314" s="143"/>
    </row>
    <row r="315" spans="1:12" s="125" customFormat="1" ht="15" customHeight="1">
      <c r="A315" s="200" t="s">
        <v>148</v>
      </c>
      <c r="B315" s="193"/>
      <c r="C315" s="193" t="s">
        <v>149</v>
      </c>
      <c r="D315" s="193"/>
      <c r="E315" s="194">
        <f>SUM(E316:E316)</f>
        <v>5000</v>
      </c>
      <c r="F315" s="188">
        <f>SUM(F316:F316)</f>
        <v>5000</v>
      </c>
      <c r="G315" s="189">
        <f>SUM(G316:G316)</f>
        <v>3770</v>
      </c>
      <c r="H315" s="127">
        <f t="shared" si="6"/>
        <v>0.754</v>
      </c>
      <c r="I315" s="127">
        <f>G315/17867254.37</f>
        <v>0.00021100052206846147</v>
      </c>
      <c r="J315" s="190"/>
      <c r="L315" s="199"/>
    </row>
    <row r="316" spans="1:12" s="41" customFormat="1" ht="12.75">
      <c r="A316" s="47" t="s">
        <v>12</v>
      </c>
      <c r="B316" s="35"/>
      <c r="C316" s="35"/>
      <c r="D316" s="35" t="s">
        <v>79</v>
      </c>
      <c r="E316" s="36">
        <v>5000</v>
      </c>
      <c r="F316" s="49">
        <v>5000</v>
      </c>
      <c r="G316" s="65">
        <v>3770</v>
      </c>
      <c r="H316" s="184">
        <f t="shared" si="6"/>
        <v>0.754</v>
      </c>
      <c r="I316" s="51"/>
      <c r="J316" s="69"/>
      <c r="L316" s="143"/>
    </row>
    <row r="317" spans="1:12" s="125" customFormat="1" ht="15" customHeight="1">
      <c r="A317" s="123" t="s">
        <v>52</v>
      </c>
      <c r="B317" s="186"/>
      <c r="C317" s="186">
        <v>85154</v>
      </c>
      <c r="D317" s="186"/>
      <c r="E317" s="187">
        <f>SUM(E318:E337)</f>
        <v>115000</v>
      </c>
      <c r="F317" s="187">
        <f>SUM(F318:F337)</f>
        <v>123650</v>
      </c>
      <c r="G317" s="189">
        <f>SUM(G318:G337)</f>
        <v>102351.44999999998</v>
      </c>
      <c r="H317" s="127">
        <f t="shared" si="6"/>
        <v>0.8277513141932874</v>
      </c>
      <c r="I317" s="51">
        <f>G317/17867254.37</f>
        <v>0.005728437502510352</v>
      </c>
      <c r="J317" s="190"/>
      <c r="L317" s="199"/>
    </row>
    <row r="318" spans="1:12" s="41" customFormat="1" ht="35.25" customHeight="1">
      <c r="A318" s="204" t="s">
        <v>419</v>
      </c>
      <c r="B318" s="29"/>
      <c r="C318" s="29"/>
      <c r="D318" s="29" t="s">
        <v>293</v>
      </c>
      <c r="E318" s="30">
        <v>300</v>
      </c>
      <c r="F318" s="33">
        <v>300</v>
      </c>
      <c r="G318" s="141">
        <v>295.8</v>
      </c>
      <c r="H318" s="184">
        <f t="shared" si="6"/>
        <v>0.986</v>
      </c>
      <c r="I318" s="127"/>
      <c r="J318" s="119"/>
      <c r="L318" s="143"/>
    </row>
    <row r="319" spans="1:12" s="41" customFormat="1" ht="26.25" customHeight="1">
      <c r="A319" s="52" t="s">
        <v>404</v>
      </c>
      <c r="B319" s="29"/>
      <c r="C319" s="29"/>
      <c r="D319" s="53" t="s">
        <v>405</v>
      </c>
      <c r="E319" s="30">
        <v>0</v>
      </c>
      <c r="F319" s="33">
        <v>2800</v>
      </c>
      <c r="G319" s="69">
        <v>2800</v>
      </c>
      <c r="H319" s="184">
        <f t="shared" si="6"/>
        <v>1</v>
      </c>
      <c r="I319" s="51"/>
      <c r="J319" s="69"/>
      <c r="L319" s="140"/>
    </row>
    <row r="320" spans="1:12" s="41" customFormat="1" ht="13.5" customHeight="1">
      <c r="A320" s="32" t="s">
        <v>199</v>
      </c>
      <c r="B320" s="29"/>
      <c r="C320" s="29"/>
      <c r="D320" s="29" t="s">
        <v>155</v>
      </c>
      <c r="E320" s="30">
        <v>15000</v>
      </c>
      <c r="F320" s="33">
        <v>15356</v>
      </c>
      <c r="G320" s="69">
        <v>13760.87</v>
      </c>
      <c r="H320" s="184">
        <f t="shared" si="6"/>
        <v>0.8961233394113051</v>
      </c>
      <c r="I320" s="51"/>
      <c r="J320" s="69"/>
      <c r="L320" s="140"/>
    </row>
    <row r="321" spans="1:12" s="41" customFormat="1" ht="13.5" customHeight="1">
      <c r="A321" s="47" t="s">
        <v>21</v>
      </c>
      <c r="B321" s="29"/>
      <c r="C321" s="29"/>
      <c r="D321" s="44" t="s">
        <v>81</v>
      </c>
      <c r="E321" s="30">
        <v>3900</v>
      </c>
      <c r="F321" s="33">
        <v>3900</v>
      </c>
      <c r="G321" s="69">
        <v>3098.64</v>
      </c>
      <c r="H321" s="184">
        <f t="shared" si="6"/>
        <v>0.7945230769230769</v>
      </c>
      <c r="I321" s="51"/>
      <c r="J321" s="69"/>
      <c r="L321" s="140"/>
    </row>
    <row r="322" spans="1:12" s="41" customFormat="1" ht="13.5" customHeight="1">
      <c r="A322" s="32" t="s">
        <v>242</v>
      </c>
      <c r="B322" s="29"/>
      <c r="C322" s="29"/>
      <c r="D322" s="44" t="s">
        <v>82</v>
      </c>
      <c r="E322" s="30">
        <v>368</v>
      </c>
      <c r="F322" s="33">
        <v>368</v>
      </c>
      <c r="G322" s="69">
        <v>337.14</v>
      </c>
      <c r="H322" s="184">
        <f t="shared" si="6"/>
        <v>0.916141304347826</v>
      </c>
      <c r="I322" s="51"/>
      <c r="J322" s="69"/>
      <c r="L322" s="140"/>
    </row>
    <row r="323" spans="1:12" ht="13.5" customHeight="1">
      <c r="A323" s="47" t="s">
        <v>169</v>
      </c>
      <c r="B323" s="29"/>
      <c r="C323" s="29"/>
      <c r="D323" s="44" t="s">
        <v>170</v>
      </c>
      <c r="E323" s="30">
        <v>12350</v>
      </c>
      <c r="F323" s="30">
        <v>30350</v>
      </c>
      <c r="G323" s="72">
        <v>28550</v>
      </c>
      <c r="H323" s="184">
        <f t="shared" si="6"/>
        <v>0.9406919275123559</v>
      </c>
      <c r="I323" s="51"/>
      <c r="J323" s="69"/>
      <c r="L323" s="140"/>
    </row>
    <row r="324" spans="1:12" s="41" customFormat="1" ht="13.5" customHeight="1">
      <c r="A324" s="47" t="s">
        <v>9</v>
      </c>
      <c r="B324" s="29"/>
      <c r="C324" s="29"/>
      <c r="D324" s="29">
        <v>4210</v>
      </c>
      <c r="E324" s="30">
        <v>41482</v>
      </c>
      <c r="F324" s="30">
        <v>34332</v>
      </c>
      <c r="G324" s="72">
        <v>27525.26</v>
      </c>
      <c r="H324" s="184">
        <f t="shared" si="6"/>
        <v>0.8017377373878597</v>
      </c>
      <c r="I324" s="51"/>
      <c r="J324" s="69"/>
      <c r="L324" s="140"/>
    </row>
    <row r="325" spans="1:12" s="41" customFormat="1" ht="13.5" customHeight="1">
      <c r="A325" s="47" t="s">
        <v>60</v>
      </c>
      <c r="B325" s="29"/>
      <c r="C325" s="29"/>
      <c r="D325" s="44" t="s">
        <v>142</v>
      </c>
      <c r="E325" s="30">
        <v>8000</v>
      </c>
      <c r="F325" s="31">
        <v>6800</v>
      </c>
      <c r="G325" s="65">
        <v>3707.7</v>
      </c>
      <c r="H325" s="184">
        <f t="shared" si="6"/>
        <v>0.54525</v>
      </c>
      <c r="I325" s="51"/>
      <c r="J325" s="69"/>
      <c r="L325" s="140"/>
    </row>
    <row r="326" spans="1:12" s="41" customFormat="1" ht="14.25" customHeight="1">
      <c r="A326" s="47" t="s">
        <v>150</v>
      </c>
      <c r="B326" s="29"/>
      <c r="C326" s="29"/>
      <c r="D326" s="44" t="s">
        <v>151</v>
      </c>
      <c r="E326" s="30">
        <v>800</v>
      </c>
      <c r="F326" s="31">
        <v>800</v>
      </c>
      <c r="G326" s="65">
        <v>677.23</v>
      </c>
      <c r="H326" s="184">
        <f t="shared" si="6"/>
        <v>0.8465375</v>
      </c>
      <c r="I326" s="51"/>
      <c r="J326" s="69"/>
      <c r="L326" s="140"/>
    </row>
    <row r="327" spans="1:12" s="41" customFormat="1" ht="15" customHeight="1">
      <c r="A327" s="47" t="s">
        <v>10</v>
      </c>
      <c r="B327" s="29"/>
      <c r="C327" s="29"/>
      <c r="D327" s="44" t="s">
        <v>158</v>
      </c>
      <c r="E327" s="30">
        <v>300</v>
      </c>
      <c r="F327" s="31">
        <v>300</v>
      </c>
      <c r="G327" s="65">
        <v>0</v>
      </c>
      <c r="H327" s="184">
        <f t="shared" si="6"/>
        <v>0</v>
      </c>
      <c r="I327" s="51"/>
      <c r="J327" s="69"/>
      <c r="L327" s="140"/>
    </row>
    <row r="328" spans="1:12" ht="15" customHeight="1">
      <c r="A328" s="47" t="s">
        <v>11</v>
      </c>
      <c r="B328" s="29"/>
      <c r="C328" s="29"/>
      <c r="D328" s="44" t="s">
        <v>136</v>
      </c>
      <c r="E328" s="30">
        <v>2000</v>
      </c>
      <c r="F328" s="31">
        <v>300</v>
      </c>
      <c r="G328" s="65">
        <v>0</v>
      </c>
      <c r="H328" s="184">
        <f t="shared" si="6"/>
        <v>0</v>
      </c>
      <c r="I328" s="51"/>
      <c r="J328" s="69"/>
      <c r="L328" s="140"/>
    </row>
    <row r="329" spans="1:12" ht="15" customHeight="1">
      <c r="A329" s="47" t="s">
        <v>48</v>
      </c>
      <c r="B329" s="29"/>
      <c r="C329" s="29"/>
      <c r="D329" s="44" t="s">
        <v>138</v>
      </c>
      <c r="E329" s="30">
        <v>0</v>
      </c>
      <c r="F329" s="31">
        <v>30</v>
      </c>
      <c r="G329" s="65">
        <v>30</v>
      </c>
      <c r="H329" s="184">
        <f t="shared" si="6"/>
        <v>1</v>
      </c>
      <c r="I329" s="51"/>
      <c r="J329" s="69"/>
      <c r="L329" s="140"/>
    </row>
    <row r="330" spans="1:12" ht="12.75">
      <c r="A330" s="32" t="s">
        <v>12</v>
      </c>
      <c r="B330" s="29"/>
      <c r="C330" s="29"/>
      <c r="D330" s="29">
        <v>4300</v>
      </c>
      <c r="E330" s="30">
        <v>25000</v>
      </c>
      <c r="F330" s="31">
        <v>21670</v>
      </c>
      <c r="G330" s="65">
        <v>18797.84</v>
      </c>
      <c r="H330" s="184">
        <f t="shared" si="6"/>
        <v>0.8674591601292109</v>
      </c>
      <c r="I330" s="51"/>
      <c r="J330" s="69"/>
      <c r="L330" s="140"/>
    </row>
    <row r="331" spans="1:12" ht="40.5" customHeight="1">
      <c r="A331" s="52" t="s">
        <v>374</v>
      </c>
      <c r="B331" s="29"/>
      <c r="C331" s="29"/>
      <c r="D331" s="44" t="s">
        <v>211</v>
      </c>
      <c r="E331" s="30">
        <v>1600</v>
      </c>
      <c r="F331" s="31">
        <v>2100</v>
      </c>
      <c r="G331" s="65">
        <v>1392.42</v>
      </c>
      <c r="H331" s="184">
        <f t="shared" si="6"/>
        <v>0.6630571428571429</v>
      </c>
      <c r="I331" s="51"/>
      <c r="J331" s="69"/>
      <c r="L331" s="140"/>
    </row>
    <row r="332" spans="1:12" ht="25.5" customHeight="1">
      <c r="A332" s="80" t="s">
        <v>222</v>
      </c>
      <c r="B332" s="29"/>
      <c r="C332" s="29"/>
      <c r="D332" s="44" t="s">
        <v>223</v>
      </c>
      <c r="E332" s="30">
        <v>1000</v>
      </c>
      <c r="F332" s="31">
        <v>500</v>
      </c>
      <c r="G332" s="65">
        <v>0</v>
      </c>
      <c r="H332" s="184">
        <f t="shared" si="6"/>
        <v>0</v>
      </c>
      <c r="I332" s="51"/>
      <c r="J332" s="69"/>
      <c r="L332" s="140"/>
    </row>
    <row r="333" spans="1:12" ht="13.5" customHeight="1">
      <c r="A333" s="32" t="s">
        <v>25</v>
      </c>
      <c r="B333" s="29"/>
      <c r="C333" s="29"/>
      <c r="D333" s="29">
        <v>4410</v>
      </c>
      <c r="E333" s="30">
        <v>500</v>
      </c>
      <c r="F333" s="31">
        <v>500</v>
      </c>
      <c r="G333" s="65">
        <v>105.31</v>
      </c>
      <c r="H333" s="184">
        <f t="shared" si="6"/>
        <v>0.21062</v>
      </c>
      <c r="I333" s="51"/>
      <c r="J333" s="69"/>
      <c r="L333" s="140"/>
    </row>
    <row r="334" spans="1:12" ht="13.5" customHeight="1">
      <c r="A334" s="47" t="s">
        <v>26</v>
      </c>
      <c r="B334" s="29"/>
      <c r="C334" s="29"/>
      <c r="D334" s="44" t="s">
        <v>92</v>
      </c>
      <c r="E334" s="30">
        <v>400</v>
      </c>
      <c r="F334" s="31">
        <v>400</v>
      </c>
      <c r="G334" s="65">
        <v>110</v>
      </c>
      <c r="H334" s="184">
        <f t="shared" si="6"/>
        <v>0.275</v>
      </c>
      <c r="I334" s="51"/>
      <c r="J334" s="69"/>
      <c r="L334" s="140"/>
    </row>
    <row r="335" spans="1:12" ht="14.25" customHeight="1">
      <c r="A335" s="52" t="s">
        <v>375</v>
      </c>
      <c r="B335" s="29"/>
      <c r="C335" s="29"/>
      <c r="D335" s="53" t="s">
        <v>147</v>
      </c>
      <c r="E335" s="30">
        <v>0</v>
      </c>
      <c r="F335" s="31">
        <v>844</v>
      </c>
      <c r="G335" s="65">
        <v>843.24</v>
      </c>
      <c r="H335" s="184">
        <f t="shared" si="6"/>
        <v>0.9990995260663508</v>
      </c>
      <c r="I335" s="51"/>
      <c r="J335" s="69"/>
      <c r="L335" s="140"/>
    </row>
    <row r="336" spans="1:12" ht="15" customHeight="1">
      <c r="A336" s="47" t="s">
        <v>93</v>
      </c>
      <c r="B336" s="29"/>
      <c r="C336" s="29"/>
      <c r="D336" s="44" t="s">
        <v>94</v>
      </c>
      <c r="E336" s="30">
        <v>1000</v>
      </c>
      <c r="F336" s="31">
        <v>1000</v>
      </c>
      <c r="G336" s="65">
        <v>320</v>
      </c>
      <c r="H336" s="184">
        <f t="shared" si="6"/>
        <v>0.32</v>
      </c>
      <c r="I336" s="51"/>
      <c r="J336" s="69"/>
      <c r="L336" s="140"/>
    </row>
    <row r="337" spans="1:12" ht="26.25" customHeight="1">
      <c r="A337" s="47" t="s">
        <v>224</v>
      </c>
      <c r="B337" s="29"/>
      <c r="C337" s="29"/>
      <c r="D337" s="44" t="s">
        <v>209</v>
      </c>
      <c r="E337" s="30">
        <v>1000</v>
      </c>
      <c r="F337" s="31">
        <v>1000</v>
      </c>
      <c r="G337" s="65">
        <v>0</v>
      </c>
      <c r="H337" s="184">
        <f t="shared" si="6"/>
        <v>0</v>
      </c>
      <c r="I337" s="51"/>
      <c r="J337" s="69"/>
      <c r="L337" s="140"/>
    </row>
    <row r="338" spans="1:12" s="125" customFormat="1" ht="17.25" customHeight="1">
      <c r="A338" s="123" t="s">
        <v>260</v>
      </c>
      <c r="B338" s="186"/>
      <c r="C338" s="186" t="s">
        <v>261</v>
      </c>
      <c r="D338" s="186"/>
      <c r="E338" s="187">
        <v>2000</v>
      </c>
      <c r="F338" s="188">
        <f>F339</f>
        <v>2000</v>
      </c>
      <c r="G338" s="189">
        <f>G339</f>
        <v>0</v>
      </c>
      <c r="H338" s="127">
        <f t="shared" si="6"/>
        <v>0</v>
      </c>
      <c r="I338" s="127">
        <f aca="true" t="shared" si="7" ref="I338:I343">G338/17867254.37</f>
        <v>0</v>
      </c>
      <c r="J338" s="190"/>
      <c r="L338" s="196"/>
    </row>
    <row r="339" spans="1:12" ht="39" customHeight="1">
      <c r="A339" s="37" t="s">
        <v>394</v>
      </c>
      <c r="B339" s="29"/>
      <c r="C339" s="29"/>
      <c r="D339" s="29" t="s">
        <v>97</v>
      </c>
      <c r="E339" s="30">
        <v>2000</v>
      </c>
      <c r="F339" s="31">
        <v>2000</v>
      </c>
      <c r="G339" s="65">
        <v>0</v>
      </c>
      <c r="H339" s="184">
        <f t="shared" si="6"/>
        <v>0</v>
      </c>
      <c r="I339" s="127"/>
      <c r="J339" s="69"/>
      <c r="L339" s="140"/>
    </row>
    <row r="340" spans="1:12" ht="21.75" customHeight="1">
      <c r="A340" s="34" t="s">
        <v>152</v>
      </c>
      <c r="B340" s="25" t="s">
        <v>127</v>
      </c>
      <c r="C340" s="25"/>
      <c r="D340" s="25"/>
      <c r="E340" s="26">
        <f>SUM(E341,E343,E361,E363,E366,E371,E390,E395,E406,E368)</f>
        <v>3986056</v>
      </c>
      <c r="F340" s="117">
        <f>SUM(F341,F343,F361,F363,F366,F368,F371,F390,F395,F406)</f>
        <v>4318791</v>
      </c>
      <c r="G340" s="119">
        <f>SUM(G341,G343,G361,G363,G366,G368,G371,G390,G395,G406)</f>
        <v>4276749.96</v>
      </c>
      <c r="H340" s="51">
        <f t="shared" si="6"/>
        <v>0.99026555348476</v>
      </c>
      <c r="I340" s="51">
        <f t="shared" si="7"/>
        <v>0.2393624600308413</v>
      </c>
      <c r="J340" s="119">
        <v>0</v>
      </c>
      <c r="L340" s="140"/>
    </row>
    <row r="341" spans="1:12" s="125" customFormat="1" ht="15" customHeight="1">
      <c r="A341" s="123" t="s">
        <v>184</v>
      </c>
      <c r="B341" s="193"/>
      <c r="C341" s="186" t="s">
        <v>185</v>
      </c>
      <c r="D341" s="186"/>
      <c r="E341" s="187">
        <f>SUM(E342)</f>
        <v>52021</v>
      </c>
      <c r="F341" s="188">
        <f>F342</f>
        <v>66971</v>
      </c>
      <c r="G341" s="189">
        <f>G342</f>
        <v>66951.94</v>
      </c>
      <c r="H341" s="127">
        <f t="shared" si="6"/>
        <v>0.99971539920264</v>
      </c>
      <c r="I341" s="51">
        <f t="shared" si="7"/>
        <v>0.0037471868152510104</v>
      </c>
      <c r="J341" s="190"/>
      <c r="L341" s="196"/>
    </row>
    <row r="342" spans="1:12" ht="25.5" customHeight="1">
      <c r="A342" s="204" t="s">
        <v>395</v>
      </c>
      <c r="B342" s="25"/>
      <c r="C342" s="25"/>
      <c r="D342" s="53" t="s">
        <v>186</v>
      </c>
      <c r="E342" s="54">
        <v>52021</v>
      </c>
      <c r="F342" s="31">
        <v>66971</v>
      </c>
      <c r="G342" s="83">
        <v>66951.94</v>
      </c>
      <c r="H342" s="184">
        <f t="shared" si="6"/>
        <v>0.99971539920264</v>
      </c>
      <c r="I342" s="127"/>
      <c r="J342" s="69"/>
      <c r="L342" s="140"/>
    </row>
    <row r="343" spans="1:12" s="125" customFormat="1" ht="44.25" customHeight="1">
      <c r="A343" s="201" t="s">
        <v>280</v>
      </c>
      <c r="B343" s="193"/>
      <c r="C343" s="186" t="s">
        <v>135</v>
      </c>
      <c r="D343" s="186"/>
      <c r="E343" s="187">
        <f>SUM(E344:E360)</f>
        <v>2814060</v>
      </c>
      <c r="F343" s="188">
        <f>SUM(F344:F360)</f>
        <v>3006581</v>
      </c>
      <c r="G343" s="189">
        <f>SUM(G344:G360)</f>
        <v>2984934.23</v>
      </c>
      <c r="H343" s="127">
        <f t="shared" si="6"/>
        <v>0.9928002039525959</v>
      </c>
      <c r="I343" s="127">
        <f t="shared" si="7"/>
        <v>0.16706171906366607</v>
      </c>
      <c r="J343" s="190"/>
      <c r="L343" s="196"/>
    </row>
    <row r="344" spans="1:12" ht="45.75" customHeight="1">
      <c r="A344" s="205" t="s">
        <v>396</v>
      </c>
      <c r="B344" s="25"/>
      <c r="C344" s="53"/>
      <c r="D344" s="53" t="s">
        <v>275</v>
      </c>
      <c r="E344" s="54">
        <v>3000</v>
      </c>
      <c r="F344" s="54">
        <v>3457</v>
      </c>
      <c r="G344" s="141">
        <v>3457</v>
      </c>
      <c r="H344" s="184">
        <f aca="true" t="shared" si="8" ref="H344:H403">G344/F344</f>
        <v>1</v>
      </c>
      <c r="I344" s="127"/>
      <c r="J344" s="119"/>
      <c r="L344" s="140"/>
    </row>
    <row r="345" spans="1:12" ht="12.75">
      <c r="A345" s="110" t="s">
        <v>372</v>
      </c>
      <c r="B345" s="25"/>
      <c r="C345" s="53"/>
      <c r="D345" s="53" t="s">
        <v>98</v>
      </c>
      <c r="E345" s="54">
        <v>438</v>
      </c>
      <c r="F345" s="50">
        <v>0</v>
      </c>
      <c r="G345" s="70">
        <v>0</v>
      </c>
      <c r="H345" s="184"/>
      <c r="I345" s="184"/>
      <c r="J345" s="69"/>
      <c r="L345" s="140"/>
    </row>
    <row r="346" spans="1:12" ht="12.75">
      <c r="A346" s="52" t="s">
        <v>53</v>
      </c>
      <c r="B346" s="25"/>
      <c r="C346" s="53"/>
      <c r="D346" s="53" t="s">
        <v>154</v>
      </c>
      <c r="E346" s="54">
        <v>2632476</v>
      </c>
      <c r="F346" s="50">
        <v>2809748</v>
      </c>
      <c r="G346" s="70">
        <v>2789129.3</v>
      </c>
      <c r="H346" s="184">
        <f t="shared" si="8"/>
        <v>0.992661726247336</v>
      </c>
      <c r="I346" s="184"/>
      <c r="J346" s="69"/>
      <c r="L346" s="140"/>
    </row>
    <row r="347" spans="1:12" ht="15" customHeight="1">
      <c r="A347" s="52" t="s">
        <v>19</v>
      </c>
      <c r="B347" s="25"/>
      <c r="C347" s="53"/>
      <c r="D347" s="53" t="s">
        <v>155</v>
      </c>
      <c r="E347" s="54">
        <v>65730</v>
      </c>
      <c r="F347" s="50">
        <v>69277</v>
      </c>
      <c r="G347" s="70">
        <v>69272.4</v>
      </c>
      <c r="H347" s="184">
        <f t="shared" si="8"/>
        <v>0.9999335998960693</v>
      </c>
      <c r="I347" s="184"/>
      <c r="J347" s="69"/>
      <c r="L347" s="140"/>
    </row>
    <row r="348" spans="1:12" ht="12.75">
      <c r="A348" s="52" t="s">
        <v>20</v>
      </c>
      <c r="B348" s="25"/>
      <c r="C348" s="53"/>
      <c r="D348" s="53" t="s">
        <v>178</v>
      </c>
      <c r="E348" s="54">
        <v>4960</v>
      </c>
      <c r="F348" s="50">
        <v>5023</v>
      </c>
      <c r="G348" s="70">
        <v>5022.67</v>
      </c>
      <c r="H348" s="184">
        <f t="shared" si="8"/>
        <v>0.9999343022098348</v>
      </c>
      <c r="I348" s="184"/>
      <c r="J348" s="69"/>
      <c r="L348" s="140"/>
    </row>
    <row r="349" spans="1:12" ht="15" customHeight="1">
      <c r="A349" s="52" t="s">
        <v>21</v>
      </c>
      <c r="B349" s="25"/>
      <c r="C349" s="53"/>
      <c r="D349" s="53" t="s">
        <v>81</v>
      </c>
      <c r="E349" s="54">
        <v>95123</v>
      </c>
      <c r="F349" s="50">
        <v>104323</v>
      </c>
      <c r="G349" s="70">
        <v>104312.4</v>
      </c>
      <c r="H349" s="184">
        <f t="shared" si="8"/>
        <v>0.9998983924925471</v>
      </c>
      <c r="I349" s="184"/>
      <c r="J349" s="69"/>
      <c r="L349" s="140"/>
    </row>
    <row r="350" spans="1:12" ht="15" customHeight="1">
      <c r="A350" s="52" t="s">
        <v>22</v>
      </c>
      <c r="B350" s="25"/>
      <c r="C350" s="53"/>
      <c r="D350" s="53" t="s">
        <v>82</v>
      </c>
      <c r="E350" s="54">
        <v>1623</v>
      </c>
      <c r="F350" s="50">
        <v>1677</v>
      </c>
      <c r="G350" s="70">
        <v>968.81</v>
      </c>
      <c r="H350" s="184">
        <f t="shared" si="8"/>
        <v>0.5777042337507453</v>
      </c>
      <c r="I350" s="184"/>
      <c r="J350" s="69"/>
      <c r="L350" s="140"/>
    </row>
    <row r="351" spans="1:12" ht="15" customHeight="1">
      <c r="A351" s="52" t="s">
        <v>9</v>
      </c>
      <c r="B351" s="25"/>
      <c r="C351" s="53"/>
      <c r="D351" s="53" t="s">
        <v>83</v>
      </c>
      <c r="E351" s="54">
        <v>3000</v>
      </c>
      <c r="F351" s="50">
        <v>4352</v>
      </c>
      <c r="G351" s="70">
        <v>4313.67</v>
      </c>
      <c r="H351" s="184">
        <f t="shared" si="8"/>
        <v>0.9911925551470588</v>
      </c>
      <c r="I351" s="184"/>
      <c r="J351" s="69"/>
      <c r="L351" s="140"/>
    </row>
    <row r="352" spans="1:12" ht="15" customHeight="1">
      <c r="A352" s="52" t="s">
        <v>11</v>
      </c>
      <c r="B352" s="25"/>
      <c r="C352" s="53"/>
      <c r="D352" s="53" t="s">
        <v>136</v>
      </c>
      <c r="E352" s="54">
        <v>300</v>
      </c>
      <c r="F352" s="50">
        <v>0</v>
      </c>
      <c r="G352" s="70">
        <v>0</v>
      </c>
      <c r="H352" s="184"/>
      <c r="I352" s="184"/>
      <c r="J352" s="69"/>
      <c r="L352" s="140"/>
    </row>
    <row r="353" spans="1:12" ht="15" customHeight="1">
      <c r="A353" s="52" t="s">
        <v>48</v>
      </c>
      <c r="B353" s="25"/>
      <c r="C353" s="53"/>
      <c r="D353" s="53" t="s">
        <v>138</v>
      </c>
      <c r="E353" s="54">
        <v>100</v>
      </c>
      <c r="F353" s="50">
        <v>100</v>
      </c>
      <c r="G353" s="70">
        <v>80</v>
      </c>
      <c r="H353" s="184">
        <f t="shared" si="8"/>
        <v>0.8</v>
      </c>
      <c r="I353" s="184"/>
      <c r="J353" s="69"/>
      <c r="L353" s="140"/>
    </row>
    <row r="354" spans="1:12" ht="15" customHeight="1">
      <c r="A354" s="52" t="s">
        <v>12</v>
      </c>
      <c r="B354" s="25"/>
      <c r="C354" s="53"/>
      <c r="D354" s="53" t="s">
        <v>79</v>
      </c>
      <c r="E354" s="54">
        <v>2300</v>
      </c>
      <c r="F354" s="50">
        <v>4214</v>
      </c>
      <c r="G354" s="70">
        <v>4199.33</v>
      </c>
      <c r="H354" s="184">
        <f t="shared" si="8"/>
        <v>0.9965187470336971</v>
      </c>
      <c r="I354" s="184"/>
      <c r="J354" s="69"/>
      <c r="L354" s="140"/>
    </row>
    <row r="355" spans="1:12" ht="39" customHeight="1">
      <c r="A355" s="52" t="s">
        <v>397</v>
      </c>
      <c r="B355" s="25"/>
      <c r="C355" s="53"/>
      <c r="D355" s="53" t="s">
        <v>211</v>
      </c>
      <c r="E355" s="54">
        <v>1560</v>
      </c>
      <c r="F355" s="50">
        <v>1141</v>
      </c>
      <c r="G355" s="70">
        <v>1140.93</v>
      </c>
      <c r="H355" s="184">
        <f t="shared" si="8"/>
        <v>0.9999386503067486</v>
      </c>
      <c r="I355" s="184"/>
      <c r="J355" s="69"/>
      <c r="L355" s="140"/>
    </row>
    <row r="356" spans="1:12" ht="15" customHeight="1">
      <c r="A356" s="52" t="s">
        <v>25</v>
      </c>
      <c r="B356" s="25"/>
      <c r="C356" s="53"/>
      <c r="D356" s="53" t="s">
        <v>84</v>
      </c>
      <c r="E356" s="54">
        <v>400</v>
      </c>
      <c r="F356" s="50">
        <v>0</v>
      </c>
      <c r="G356" s="70">
        <v>0</v>
      </c>
      <c r="H356" s="184"/>
      <c r="I356" s="184"/>
      <c r="J356" s="69"/>
      <c r="L356" s="140"/>
    </row>
    <row r="357" spans="1:12" ht="15" customHeight="1">
      <c r="A357" s="52" t="s">
        <v>392</v>
      </c>
      <c r="B357" s="25"/>
      <c r="C357" s="53"/>
      <c r="D357" s="53" t="s">
        <v>147</v>
      </c>
      <c r="E357" s="54">
        <v>2170</v>
      </c>
      <c r="F357" s="50">
        <v>2325</v>
      </c>
      <c r="G357" s="70">
        <v>2324.59</v>
      </c>
      <c r="H357" s="184">
        <f t="shared" si="8"/>
        <v>0.9998236559139786</v>
      </c>
      <c r="I357" s="184"/>
      <c r="J357" s="69"/>
      <c r="L357" s="140"/>
    </row>
    <row r="358" spans="1:12" ht="48.75" customHeight="1">
      <c r="A358" s="205" t="s">
        <v>406</v>
      </c>
      <c r="B358" s="25"/>
      <c r="C358" s="53"/>
      <c r="D358" s="53" t="s">
        <v>276</v>
      </c>
      <c r="E358" s="54">
        <v>60</v>
      </c>
      <c r="F358" s="50">
        <v>624</v>
      </c>
      <c r="G358" s="70">
        <v>573.68</v>
      </c>
      <c r="H358" s="184">
        <f t="shared" si="8"/>
        <v>0.9193589743589743</v>
      </c>
      <c r="I358" s="184"/>
      <c r="J358" s="69"/>
      <c r="L358" s="140"/>
    </row>
    <row r="359" spans="1:12" ht="15" customHeight="1">
      <c r="A359" s="110" t="s">
        <v>93</v>
      </c>
      <c r="B359" s="25"/>
      <c r="C359" s="53"/>
      <c r="D359" s="53" t="s">
        <v>94</v>
      </c>
      <c r="E359" s="54">
        <v>320</v>
      </c>
      <c r="F359" s="50">
        <v>320</v>
      </c>
      <c r="G359" s="70">
        <v>139.45</v>
      </c>
      <c r="H359" s="184">
        <f t="shared" si="8"/>
        <v>0.43578124999999995</v>
      </c>
      <c r="I359" s="184"/>
      <c r="J359" s="69"/>
      <c r="L359" s="140"/>
    </row>
    <row r="360" spans="1:12" ht="28.5" customHeight="1">
      <c r="A360" s="52" t="s">
        <v>213</v>
      </c>
      <c r="B360" s="25"/>
      <c r="C360" s="53"/>
      <c r="D360" s="53" t="s">
        <v>209</v>
      </c>
      <c r="E360" s="54">
        <v>500</v>
      </c>
      <c r="F360" s="50">
        <v>0</v>
      </c>
      <c r="G360" s="70">
        <v>0</v>
      </c>
      <c r="H360" s="184"/>
      <c r="I360" s="184"/>
      <c r="J360" s="69"/>
      <c r="L360" s="140"/>
    </row>
    <row r="361" spans="1:12" s="125" customFormat="1" ht="66" customHeight="1">
      <c r="A361" s="123" t="s">
        <v>337</v>
      </c>
      <c r="B361" s="186"/>
      <c r="C361" s="186" t="s">
        <v>128</v>
      </c>
      <c r="D361" s="186"/>
      <c r="E361" s="187">
        <f>SUM(E362)</f>
        <v>29100</v>
      </c>
      <c r="F361" s="188">
        <f>F362</f>
        <v>35195</v>
      </c>
      <c r="G361" s="189">
        <f>G362</f>
        <v>35036.73</v>
      </c>
      <c r="H361" s="127">
        <f t="shared" si="8"/>
        <v>0.9955030544111381</v>
      </c>
      <c r="I361" s="127">
        <f>G361/17867254.37</f>
        <v>0.0019609465043956835</v>
      </c>
      <c r="J361" s="190"/>
      <c r="L361" s="196"/>
    </row>
    <row r="362" spans="1:12" ht="15" customHeight="1">
      <c r="A362" s="32" t="s">
        <v>54</v>
      </c>
      <c r="B362" s="29"/>
      <c r="C362" s="29"/>
      <c r="D362" s="29">
        <v>4130</v>
      </c>
      <c r="E362" s="30">
        <v>29100</v>
      </c>
      <c r="F362" s="50">
        <v>35195</v>
      </c>
      <c r="G362" s="70">
        <v>35036.73</v>
      </c>
      <c r="H362" s="184">
        <f t="shared" si="8"/>
        <v>0.9955030544111381</v>
      </c>
      <c r="I362" s="127"/>
      <c r="J362" s="69"/>
      <c r="L362" s="140"/>
    </row>
    <row r="363" spans="1:12" s="125" customFormat="1" ht="24.75" customHeight="1">
      <c r="A363" s="123" t="s">
        <v>249</v>
      </c>
      <c r="B363" s="186"/>
      <c r="C363" s="186" t="s">
        <v>129</v>
      </c>
      <c r="D363" s="186"/>
      <c r="E363" s="187">
        <f>SUM(E364,E365)</f>
        <v>165200</v>
      </c>
      <c r="F363" s="188">
        <f>F364+F365</f>
        <v>193175</v>
      </c>
      <c r="G363" s="189">
        <f>G364+G365</f>
        <v>184776.52000000002</v>
      </c>
      <c r="H363" s="127">
        <f t="shared" si="8"/>
        <v>0.9565239808463829</v>
      </c>
      <c r="I363" s="127">
        <f>G363/17867254.37</f>
        <v>0.010341629227053983</v>
      </c>
      <c r="J363" s="190"/>
      <c r="L363" s="196"/>
    </row>
    <row r="364" spans="1:12" ht="15" customHeight="1">
      <c r="A364" s="32" t="s">
        <v>53</v>
      </c>
      <c r="B364" s="29"/>
      <c r="C364" s="29"/>
      <c r="D364" s="29">
        <v>3110</v>
      </c>
      <c r="E364" s="30">
        <v>160200</v>
      </c>
      <c r="F364" s="50">
        <v>189979</v>
      </c>
      <c r="G364" s="70">
        <v>181581.32</v>
      </c>
      <c r="H364" s="184">
        <f t="shared" si="8"/>
        <v>0.9557967985935288</v>
      </c>
      <c r="I364" s="127"/>
      <c r="J364" s="69"/>
      <c r="L364" s="140"/>
    </row>
    <row r="365" spans="1:12" ht="15" customHeight="1">
      <c r="A365" s="47" t="s">
        <v>12</v>
      </c>
      <c r="B365" s="29"/>
      <c r="C365" s="29"/>
      <c r="D365" s="44" t="s">
        <v>79</v>
      </c>
      <c r="E365" s="30">
        <v>5000</v>
      </c>
      <c r="F365" s="31">
        <v>3196</v>
      </c>
      <c r="G365" s="83">
        <v>3195.2</v>
      </c>
      <c r="H365" s="184">
        <f t="shared" si="8"/>
        <v>0.999749687108886</v>
      </c>
      <c r="I365" s="51"/>
      <c r="J365" s="69"/>
      <c r="L365" s="140"/>
    </row>
    <row r="366" spans="1:12" s="125" customFormat="1" ht="13.5" customHeight="1">
      <c r="A366" s="123" t="s">
        <v>55</v>
      </c>
      <c r="B366" s="186"/>
      <c r="C366" s="186" t="s">
        <v>156</v>
      </c>
      <c r="D366" s="186"/>
      <c r="E366" s="187">
        <f>SUM(E367)</f>
        <v>275000</v>
      </c>
      <c r="F366" s="188">
        <f>F367</f>
        <v>257026</v>
      </c>
      <c r="G366" s="189">
        <f>G367</f>
        <v>257025.52</v>
      </c>
      <c r="H366" s="127">
        <f t="shared" si="8"/>
        <v>0.9999981324846513</v>
      </c>
      <c r="I366" s="127">
        <f>G366/17867254.37</f>
        <v>0.01438528352915591</v>
      </c>
      <c r="J366" s="190"/>
      <c r="L366" s="196"/>
    </row>
    <row r="367" spans="1:12" ht="13.5" customHeight="1">
      <c r="A367" s="32" t="s">
        <v>53</v>
      </c>
      <c r="B367" s="29"/>
      <c r="C367" s="29"/>
      <c r="D367" s="29">
        <v>3110</v>
      </c>
      <c r="E367" s="30">
        <v>275000</v>
      </c>
      <c r="F367" s="30">
        <v>257026</v>
      </c>
      <c r="G367" s="72">
        <v>257025.52</v>
      </c>
      <c r="H367" s="184">
        <f t="shared" si="8"/>
        <v>0.9999981324846513</v>
      </c>
      <c r="I367" s="127"/>
      <c r="J367" s="69"/>
      <c r="L367" s="140"/>
    </row>
    <row r="368" spans="1:12" s="125" customFormat="1" ht="13.5" customHeight="1">
      <c r="A368" s="123" t="s">
        <v>285</v>
      </c>
      <c r="B368" s="186"/>
      <c r="C368" s="186" t="s">
        <v>286</v>
      </c>
      <c r="D368" s="186"/>
      <c r="E368" s="187">
        <f>SUM(E370)</f>
        <v>126000</v>
      </c>
      <c r="F368" s="188">
        <f>F370+F369</f>
        <v>165342</v>
      </c>
      <c r="G368" s="189">
        <f>G370+G369</f>
        <v>164009.81</v>
      </c>
      <c r="H368" s="127">
        <f t="shared" si="8"/>
        <v>0.9919428215456447</v>
      </c>
      <c r="I368" s="127">
        <f>G368/17867254.37</f>
        <v>0.009179351600623123</v>
      </c>
      <c r="J368" s="190"/>
      <c r="L368" s="196"/>
    </row>
    <row r="369" spans="1:12" ht="45">
      <c r="A369" s="205" t="s">
        <v>396</v>
      </c>
      <c r="B369" s="29"/>
      <c r="C369" s="29"/>
      <c r="D369" s="53" t="s">
        <v>275</v>
      </c>
      <c r="E369" s="30">
        <v>0</v>
      </c>
      <c r="F369" s="31">
        <v>344</v>
      </c>
      <c r="G369" s="83">
        <v>343.76</v>
      </c>
      <c r="H369" s="184">
        <f t="shared" si="8"/>
        <v>0.9993023255813953</v>
      </c>
      <c r="I369" s="127"/>
      <c r="J369" s="69"/>
      <c r="L369" s="140"/>
    </row>
    <row r="370" spans="1:12" ht="14.25" customHeight="1">
      <c r="A370" s="32" t="s">
        <v>53</v>
      </c>
      <c r="B370" s="29"/>
      <c r="C370" s="29"/>
      <c r="D370" s="29" t="s">
        <v>154</v>
      </c>
      <c r="E370" s="30">
        <v>126000</v>
      </c>
      <c r="F370" s="31">
        <v>164998</v>
      </c>
      <c r="G370" s="83">
        <v>163666.05</v>
      </c>
      <c r="H370" s="184">
        <f t="shared" si="8"/>
        <v>0.9919274779088231</v>
      </c>
      <c r="I370" s="184"/>
      <c r="J370" s="69"/>
      <c r="L370" s="140"/>
    </row>
    <row r="371" spans="1:13" s="125" customFormat="1" ht="15" customHeight="1">
      <c r="A371" s="123" t="s">
        <v>56</v>
      </c>
      <c r="B371" s="186"/>
      <c r="C371" s="186" t="s">
        <v>130</v>
      </c>
      <c r="D371" s="186"/>
      <c r="E371" s="187">
        <f>SUM(E372:E389)</f>
        <v>311515</v>
      </c>
      <c r="F371" s="188">
        <f>SUM(F372:F389)</f>
        <v>326398</v>
      </c>
      <c r="G371" s="189">
        <f>SUM(G372:G389)</f>
        <v>325513.43</v>
      </c>
      <c r="H371" s="127">
        <f t="shared" si="8"/>
        <v>0.9972899037371552</v>
      </c>
      <c r="I371" s="127">
        <f>G371/17867254.37</f>
        <v>0.018218435986815808</v>
      </c>
      <c r="J371" s="190"/>
      <c r="L371" s="196"/>
      <c r="M371" s="196"/>
    </row>
    <row r="372" spans="1:12" ht="13.5" customHeight="1">
      <c r="A372" s="52" t="s">
        <v>372</v>
      </c>
      <c r="B372" s="29"/>
      <c r="C372" s="29"/>
      <c r="D372" s="29" t="s">
        <v>98</v>
      </c>
      <c r="E372" s="30">
        <v>2363</v>
      </c>
      <c r="F372" s="31">
        <v>1917</v>
      </c>
      <c r="G372" s="83">
        <v>1916.54</v>
      </c>
      <c r="H372" s="184">
        <f t="shared" si="8"/>
        <v>0.9997600417318727</v>
      </c>
      <c r="I372" s="127"/>
      <c r="J372" s="69"/>
      <c r="L372" s="140"/>
    </row>
    <row r="373" spans="1:12" ht="13.5" customHeight="1">
      <c r="A373" s="32" t="s">
        <v>19</v>
      </c>
      <c r="B373" s="29"/>
      <c r="C373" s="29"/>
      <c r="D373" s="29">
        <v>4010</v>
      </c>
      <c r="E373" s="30">
        <v>215057</v>
      </c>
      <c r="F373" s="31">
        <v>220488</v>
      </c>
      <c r="G373" s="83">
        <v>220487.21</v>
      </c>
      <c r="H373" s="184">
        <f t="shared" si="8"/>
        <v>0.999996417038569</v>
      </c>
      <c r="I373" s="184"/>
      <c r="J373" s="69"/>
      <c r="L373" s="140"/>
    </row>
    <row r="374" spans="1:12" ht="13.5" customHeight="1">
      <c r="A374" s="32" t="s">
        <v>20</v>
      </c>
      <c r="B374" s="29"/>
      <c r="C374" s="29"/>
      <c r="D374" s="29">
        <v>4040</v>
      </c>
      <c r="E374" s="30">
        <v>19089</v>
      </c>
      <c r="F374" s="31">
        <v>18962</v>
      </c>
      <c r="G374" s="83">
        <v>18961.53</v>
      </c>
      <c r="H374" s="184">
        <f t="shared" si="8"/>
        <v>0.9999752135850648</v>
      </c>
      <c r="I374" s="184"/>
      <c r="J374" s="69"/>
      <c r="L374" s="140"/>
    </row>
    <row r="375" spans="1:12" ht="13.5" customHeight="1">
      <c r="A375" s="32" t="s">
        <v>21</v>
      </c>
      <c r="B375" s="29"/>
      <c r="C375" s="29"/>
      <c r="D375" s="29">
        <v>4110</v>
      </c>
      <c r="E375" s="30">
        <v>35815</v>
      </c>
      <c r="F375" s="30">
        <v>36657</v>
      </c>
      <c r="G375" s="72">
        <v>36298.09</v>
      </c>
      <c r="H375" s="184">
        <f t="shared" si="8"/>
        <v>0.990208964181466</v>
      </c>
      <c r="I375" s="184"/>
      <c r="J375" s="69"/>
      <c r="L375" s="140"/>
    </row>
    <row r="376" spans="1:12" ht="13.5" customHeight="1">
      <c r="A376" s="32" t="s">
        <v>22</v>
      </c>
      <c r="B376" s="29"/>
      <c r="C376" s="29"/>
      <c r="D376" s="29">
        <v>4120</v>
      </c>
      <c r="E376" s="30">
        <v>5740</v>
      </c>
      <c r="F376" s="31">
        <v>5900</v>
      </c>
      <c r="G376" s="83">
        <v>5814.57</v>
      </c>
      <c r="H376" s="184">
        <f t="shared" si="8"/>
        <v>0.9855203389830508</v>
      </c>
      <c r="I376" s="184"/>
      <c r="J376" s="69"/>
      <c r="L376" s="140"/>
    </row>
    <row r="377" spans="1:12" ht="13.5" customHeight="1">
      <c r="A377" s="47" t="s">
        <v>169</v>
      </c>
      <c r="B377" s="29"/>
      <c r="C377" s="29"/>
      <c r="D377" s="44" t="s">
        <v>170</v>
      </c>
      <c r="E377" s="30">
        <v>0</v>
      </c>
      <c r="F377" s="31">
        <v>0</v>
      </c>
      <c r="G377" s="83">
        <v>0</v>
      </c>
      <c r="H377" s="184"/>
      <c r="I377" s="184"/>
      <c r="J377" s="69"/>
      <c r="L377" s="140"/>
    </row>
    <row r="378" spans="1:12" ht="13.5" customHeight="1">
      <c r="A378" s="47" t="s">
        <v>169</v>
      </c>
      <c r="B378" s="29"/>
      <c r="C378" s="29"/>
      <c r="D378" s="44" t="s">
        <v>170</v>
      </c>
      <c r="E378" s="30">
        <v>0</v>
      </c>
      <c r="F378" s="31">
        <v>900</v>
      </c>
      <c r="G378" s="83">
        <v>900</v>
      </c>
      <c r="H378" s="184">
        <f t="shared" si="8"/>
        <v>1</v>
      </c>
      <c r="I378" s="184"/>
      <c r="J378" s="69"/>
      <c r="L378" s="140"/>
    </row>
    <row r="379" spans="1:12" ht="13.5" customHeight="1">
      <c r="A379" s="47" t="s">
        <v>9</v>
      </c>
      <c r="B379" s="29"/>
      <c r="C379" s="29"/>
      <c r="D379" s="29">
        <v>4210</v>
      </c>
      <c r="E379" s="30">
        <v>9211</v>
      </c>
      <c r="F379" s="31">
        <v>17179</v>
      </c>
      <c r="G379" s="83">
        <v>17161.67</v>
      </c>
      <c r="H379" s="184">
        <f t="shared" si="8"/>
        <v>0.998991210198498</v>
      </c>
      <c r="I379" s="184"/>
      <c r="J379" s="69"/>
      <c r="L379" s="140"/>
    </row>
    <row r="380" spans="1:12" ht="13.5" customHeight="1">
      <c r="A380" s="47" t="s">
        <v>11</v>
      </c>
      <c r="B380" s="29"/>
      <c r="C380" s="29"/>
      <c r="D380" s="44" t="s">
        <v>136</v>
      </c>
      <c r="E380" s="30">
        <v>1000</v>
      </c>
      <c r="F380" s="31">
        <v>0</v>
      </c>
      <c r="G380" s="83">
        <v>0</v>
      </c>
      <c r="H380" s="184"/>
      <c r="I380" s="184"/>
      <c r="J380" s="69"/>
      <c r="L380" s="140"/>
    </row>
    <row r="381" spans="1:12" ht="13.5" customHeight="1">
      <c r="A381" s="47" t="s">
        <v>48</v>
      </c>
      <c r="B381" s="29"/>
      <c r="C381" s="29"/>
      <c r="D381" s="44" t="s">
        <v>138</v>
      </c>
      <c r="E381" s="30">
        <v>500</v>
      </c>
      <c r="F381" s="31">
        <v>500</v>
      </c>
      <c r="G381" s="83">
        <v>400</v>
      </c>
      <c r="H381" s="184">
        <f t="shared" si="8"/>
        <v>0.8</v>
      </c>
      <c r="I381" s="184"/>
      <c r="J381" s="69"/>
      <c r="L381" s="140"/>
    </row>
    <row r="382" spans="1:12" ht="13.5" customHeight="1">
      <c r="A382" s="32" t="s">
        <v>12</v>
      </c>
      <c r="B382" s="29"/>
      <c r="C382" s="29"/>
      <c r="D382" s="29">
        <v>4300</v>
      </c>
      <c r="E382" s="30">
        <v>5360</v>
      </c>
      <c r="F382" s="31">
        <v>6930</v>
      </c>
      <c r="G382" s="83">
        <v>6817.24</v>
      </c>
      <c r="H382" s="184">
        <f t="shared" si="8"/>
        <v>0.9837287157287157</v>
      </c>
      <c r="I382" s="184"/>
      <c r="J382" s="69"/>
      <c r="L382" s="140"/>
    </row>
    <row r="383" spans="1:12" ht="13.5" customHeight="1">
      <c r="A383" s="47" t="s">
        <v>383</v>
      </c>
      <c r="B383" s="29"/>
      <c r="C383" s="29"/>
      <c r="D383" s="44" t="s">
        <v>171</v>
      </c>
      <c r="E383" s="30">
        <v>948</v>
      </c>
      <c r="F383" s="31">
        <v>948</v>
      </c>
      <c r="G383" s="83">
        <v>948</v>
      </c>
      <c r="H383" s="184">
        <f t="shared" si="8"/>
        <v>1</v>
      </c>
      <c r="I383" s="184"/>
      <c r="J383" s="69"/>
      <c r="L383" s="140"/>
    </row>
    <row r="384" spans="1:12" ht="39" customHeight="1">
      <c r="A384" s="52" t="s">
        <v>374</v>
      </c>
      <c r="B384" s="29"/>
      <c r="C384" s="29"/>
      <c r="D384" s="44" t="s">
        <v>211</v>
      </c>
      <c r="E384" s="30">
        <v>1560</v>
      </c>
      <c r="F384" s="31">
        <v>1202</v>
      </c>
      <c r="G384" s="83">
        <v>1201.58</v>
      </c>
      <c r="H384" s="184">
        <f t="shared" si="8"/>
        <v>0.9996505823627287</v>
      </c>
      <c r="I384" s="184"/>
      <c r="J384" s="69"/>
      <c r="L384" s="140"/>
    </row>
    <row r="385" spans="1:12" ht="13.5" customHeight="1">
      <c r="A385" s="32" t="s">
        <v>25</v>
      </c>
      <c r="B385" s="29"/>
      <c r="C385" s="29"/>
      <c r="D385" s="29">
        <v>4410</v>
      </c>
      <c r="E385" s="30">
        <v>3125</v>
      </c>
      <c r="F385" s="31">
        <v>3125</v>
      </c>
      <c r="G385" s="83">
        <v>2922.55</v>
      </c>
      <c r="H385" s="184">
        <f t="shared" si="8"/>
        <v>0.935216</v>
      </c>
      <c r="I385" s="184"/>
      <c r="J385" s="69"/>
      <c r="L385" s="140"/>
    </row>
    <row r="386" spans="1:12" ht="13.5" customHeight="1">
      <c r="A386" s="47" t="s">
        <v>26</v>
      </c>
      <c r="B386" s="29"/>
      <c r="C386" s="29"/>
      <c r="D386" s="44" t="s">
        <v>92</v>
      </c>
      <c r="E386" s="30">
        <v>500</v>
      </c>
      <c r="F386" s="31">
        <v>1075</v>
      </c>
      <c r="G386" s="83">
        <v>1075</v>
      </c>
      <c r="H386" s="184">
        <f t="shared" si="8"/>
        <v>1</v>
      </c>
      <c r="I386" s="184"/>
      <c r="J386" s="69"/>
      <c r="L386" s="140"/>
    </row>
    <row r="387" spans="1:12" ht="13.5" customHeight="1">
      <c r="A387" s="32" t="s">
        <v>375</v>
      </c>
      <c r="B387" s="29"/>
      <c r="C387" s="29"/>
      <c r="D387" s="29">
        <v>4440</v>
      </c>
      <c r="E387" s="30">
        <v>9110</v>
      </c>
      <c r="F387" s="31">
        <v>8488</v>
      </c>
      <c r="G387" s="83">
        <v>8487.45</v>
      </c>
      <c r="H387" s="184">
        <f t="shared" si="8"/>
        <v>0.9999352026390199</v>
      </c>
      <c r="I387" s="184"/>
      <c r="J387" s="69"/>
      <c r="L387" s="140"/>
    </row>
    <row r="388" spans="1:12" ht="13.5" customHeight="1">
      <c r="A388" s="32" t="s">
        <v>31</v>
      </c>
      <c r="B388" s="29"/>
      <c r="C388" s="29"/>
      <c r="D388" s="29" t="s">
        <v>172</v>
      </c>
      <c r="E388" s="30">
        <v>737</v>
      </c>
      <c r="F388" s="31">
        <v>837</v>
      </c>
      <c r="G388" s="83">
        <v>832</v>
      </c>
      <c r="H388" s="184">
        <f t="shared" si="8"/>
        <v>0.994026284348865</v>
      </c>
      <c r="I388" s="184"/>
      <c r="J388" s="69"/>
      <c r="L388" s="140"/>
    </row>
    <row r="389" spans="1:12" ht="26.25" customHeight="1">
      <c r="A389" s="47" t="s">
        <v>213</v>
      </c>
      <c r="B389" s="29"/>
      <c r="C389" s="29"/>
      <c r="D389" s="44" t="s">
        <v>209</v>
      </c>
      <c r="E389" s="30">
        <v>1400</v>
      </c>
      <c r="F389" s="31">
        <v>1290</v>
      </c>
      <c r="G389" s="83">
        <v>1290</v>
      </c>
      <c r="H389" s="184">
        <f t="shared" si="8"/>
        <v>1</v>
      </c>
      <c r="I389" s="184"/>
      <c r="J389" s="69"/>
      <c r="L389" s="140"/>
    </row>
    <row r="390" spans="1:12" s="125" customFormat="1" ht="41.25" customHeight="1">
      <c r="A390" s="123" t="s">
        <v>208</v>
      </c>
      <c r="B390" s="186"/>
      <c r="C390" s="186" t="s">
        <v>205</v>
      </c>
      <c r="D390" s="186"/>
      <c r="E390" s="187">
        <f>SUM(E391:E394)</f>
        <v>9384</v>
      </c>
      <c r="F390" s="188">
        <f>SUM(F391:F394)</f>
        <v>8064</v>
      </c>
      <c r="G390" s="189">
        <f>SUM(G391:G394)</f>
        <v>8029.56</v>
      </c>
      <c r="H390" s="127">
        <f t="shared" si="8"/>
        <v>0.9957291666666667</v>
      </c>
      <c r="I390" s="127">
        <f>G390/17867254.37</f>
        <v>0.0004494008891193728</v>
      </c>
      <c r="J390" s="190"/>
      <c r="L390" s="196"/>
    </row>
    <row r="391" spans="1:12" ht="13.5" customHeight="1">
      <c r="A391" s="52" t="s">
        <v>9</v>
      </c>
      <c r="B391" s="29"/>
      <c r="C391" s="44"/>
      <c r="D391" s="44" t="s">
        <v>83</v>
      </c>
      <c r="E391" s="30">
        <v>3500</v>
      </c>
      <c r="F391" s="31">
        <v>2008</v>
      </c>
      <c r="G391" s="83">
        <v>2007.2</v>
      </c>
      <c r="H391" s="184">
        <f t="shared" si="8"/>
        <v>0.999601593625498</v>
      </c>
      <c r="I391" s="127"/>
      <c r="J391" s="69"/>
      <c r="L391" s="140"/>
    </row>
    <row r="392" spans="1:12" ht="13.5" customHeight="1">
      <c r="A392" s="52" t="s">
        <v>10</v>
      </c>
      <c r="B392" s="29"/>
      <c r="C392" s="44"/>
      <c r="D392" s="44" t="s">
        <v>158</v>
      </c>
      <c r="E392" s="30">
        <v>5054</v>
      </c>
      <c r="F392" s="31">
        <v>5209</v>
      </c>
      <c r="G392" s="83">
        <v>5204.22</v>
      </c>
      <c r="H392" s="184">
        <f t="shared" si="8"/>
        <v>0.9990823574582454</v>
      </c>
      <c r="I392" s="51"/>
      <c r="J392" s="69"/>
      <c r="L392" s="140"/>
    </row>
    <row r="393" spans="1:12" ht="13.5" customHeight="1">
      <c r="A393" s="52" t="s">
        <v>12</v>
      </c>
      <c r="B393" s="29"/>
      <c r="C393" s="44"/>
      <c r="D393" s="44" t="s">
        <v>79</v>
      </c>
      <c r="E393" s="30">
        <v>350</v>
      </c>
      <c r="F393" s="30">
        <v>467</v>
      </c>
      <c r="G393" s="72">
        <v>438.21</v>
      </c>
      <c r="H393" s="184">
        <f t="shared" si="8"/>
        <v>0.9383511777301927</v>
      </c>
      <c r="I393" s="51"/>
      <c r="J393" s="69"/>
      <c r="L393" s="140"/>
    </row>
    <row r="394" spans="1:12" ht="38.25">
      <c r="A394" s="52" t="s">
        <v>374</v>
      </c>
      <c r="B394" s="29"/>
      <c r="C394" s="44"/>
      <c r="D394" s="44" t="s">
        <v>211</v>
      </c>
      <c r="E394" s="30">
        <v>480</v>
      </c>
      <c r="F394" s="31">
        <v>380</v>
      </c>
      <c r="G394" s="83">
        <v>379.93</v>
      </c>
      <c r="H394" s="184">
        <f t="shared" si="8"/>
        <v>0.9998157894736842</v>
      </c>
      <c r="I394" s="51"/>
      <c r="J394" s="69"/>
      <c r="L394" s="140"/>
    </row>
    <row r="395" spans="1:12" s="125" customFormat="1" ht="25.5">
      <c r="A395" s="123" t="s">
        <v>131</v>
      </c>
      <c r="B395" s="186"/>
      <c r="C395" s="186" t="s">
        <v>132</v>
      </c>
      <c r="D395" s="186"/>
      <c r="E395" s="187">
        <f>SUM(E396:E405)</f>
        <v>70976</v>
      </c>
      <c r="F395" s="188">
        <f>SUM(F396:F405)</f>
        <v>80853</v>
      </c>
      <c r="G395" s="189">
        <f>SUM(G396:G405)</f>
        <v>80723.06</v>
      </c>
      <c r="H395" s="127">
        <f t="shared" si="8"/>
        <v>0.9983928858545755</v>
      </c>
      <c r="I395" s="51">
        <f>G395/17867254.37</f>
        <v>0.004517933104234414</v>
      </c>
      <c r="J395" s="190"/>
      <c r="L395" s="196"/>
    </row>
    <row r="396" spans="1:12" ht="13.5" customHeight="1">
      <c r="A396" s="47" t="s">
        <v>372</v>
      </c>
      <c r="B396" s="29"/>
      <c r="C396" s="44"/>
      <c r="D396" s="44" t="s">
        <v>98</v>
      </c>
      <c r="E396" s="30">
        <v>525</v>
      </c>
      <c r="F396" s="31">
        <v>225</v>
      </c>
      <c r="G396" s="83">
        <v>225</v>
      </c>
      <c r="H396" s="184">
        <f t="shared" si="8"/>
        <v>1</v>
      </c>
      <c r="I396" s="127"/>
      <c r="J396" s="69"/>
      <c r="L396" s="140"/>
    </row>
    <row r="397" spans="1:12" ht="13.5" customHeight="1">
      <c r="A397" s="32" t="s">
        <v>19</v>
      </c>
      <c r="B397" s="29"/>
      <c r="C397" s="29"/>
      <c r="D397" s="29">
        <v>4010</v>
      </c>
      <c r="E397" s="30">
        <v>36279</v>
      </c>
      <c r="F397" s="31">
        <v>36879</v>
      </c>
      <c r="G397" s="83">
        <v>36879</v>
      </c>
      <c r="H397" s="184">
        <f t="shared" si="8"/>
        <v>1</v>
      </c>
      <c r="I397" s="51"/>
      <c r="J397" s="69"/>
      <c r="L397" s="140"/>
    </row>
    <row r="398" spans="1:12" ht="13.5" customHeight="1">
      <c r="A398" s="32" t="s">
        <v>20</v>
      </c>
      <c r="B398" s="29"/>
      <c r="C398" s="29"/>
      <c r="D398" s="29" t="s">
        <v>178</v>
      </c>
      <c r="E398" s="30">
        <v>2950</v>
      </c>
      <c r="F398" s="31">
        <v>2880</v>
      </c>
      <c r="G398" s="83">
        <v>2879.74</v>
      </c>
      <c r="H398" s="184">
        <f t="shared" si="8"/>
        <v>0.9999097222222222</v>
      </c>
      <c r="I398" s="51"/>
      <c r="J398" s="69"/>
      <c r="L398" s="140"/>
    </row>
    <row r="399" spans="1:12" ht="13.5" customHeight="1">
      <c r="A399" s="32" t="s">
        <v>21</v>
      </c>
      <c r="B399" s="29"/>
      <c r="C399" s="29"/>
      <c r="D399" s="29">
        <v>4110</v>
      </c>
      <c r="E399" s="30">
        <v>5969</v>
      </c>
      <c r="F399" s="30">
        <v>8874</v>
      </c>
      <c r="G399" s="72">
        <v>8760.84</v>
      </c>
      <c r="H399" s="184">
        <f t="shared" si="8"/>
        <v>0.9872481406355645</v>
      </c>
      <c r="I399" s="51"/>
      <c r="J399" s="69"/>
      <c r="L399" s="140"/>
    </row>
    <row r="400" spans="1:12" ht="13.5" customHeight="1">
      <c r="A400" s="32" t="s">
        <v>22</v>
      </c>
      <c r="B400" s="29"/>
      <c r="C400" s="29"/>
      <c r="D400" s="29">
        <v>4120</v>
      </c>
      <c r="E400" s="30">
        <v>962</v>
      </c>
      <c r="F400" s="30">
        <v>482</v>
      </c>
      <c r="G400" s="72">
        <v>476.65</v>
      </c>
      <c r="H400" s="184">
        <f t="shared" si="8"/>
        <v>0.9889004149377593</v>
      </c>
      <c r="I400" s="51"/>
      <c r="J400" s="69"/>
      <c r="L400" s="140"/>
    </row>
    <row r="401" spans="1:12" ht="13.5" customHeight="1">
      <c r="A401" s="47" t="s">
        <v>169</v>
      </c>
      <c r="B401" s="29"/>
      <c r="C401" s="29"/>
      <c r="D401" s="44" t="s">
        <v>170</v>
      </c>
      <c r="E401" s="30">
        <v>21500</v>
      </c>
      <c r="F401" s="31">
        <v>28722</v>
      </c>
      <c r="G401" s="83">
        <v>28720.4</v>
      </c>
      <c r="H401" s="184">
        <f t="shared" si="8"/>
        <v>0.9999442935728711</v>
      </c>
      <c r="I401" s="51"/>
      <c r="J401" s="69"/>
      <c r="L401" s="140"/>
    </row>
    <row r="402" spans="1:12" ht="13.5" customHeight="1">
      <c r="A402" s="32" t="s">
        <v>9</v>
      </c>
      <c r="B402" s="29"/>
      <c r="C402" s="29"/>
      <c r="D402" s="29">
        <v>4210</v>
      </c>
      <c r="E402" s="30">
        <v>280</v>
      </c>
      <c r="F402" s="31">
        <v>310</v>
      </c>
      <c r="G402" s="83">
        <v>301.25</v>
      </c>
      <c r="H402" s="184">
        <f t="shared" si="8"/>
        <v>0.9717741935483871</v>
      </c>
      <c r="I402" s="51"/>
      <c r="J402" s="69"/>
      <c r="L402" s="140"/>
    </row>
    <row r="403" spans="1:12" ht="13.5" customHeight="1">
      <c r="A403" s="47" t="s">
        <v>48</v>
      </c>
      <c r="B403" s="29"/>
      <c r="C403" s="29"/>
      <c r="D403" s="44" t="s">
        <v>138</v>
      </c>
      <c r="E403" s="30">
        <v>160</v>
      </c>
      <c r="F403" s="31">
        <v>110</v>
      </c>
      <c r="G403" s="83">
        <v>110</v>
      </c>
      <c r="H403" s="184">
        <f t="shared" si="8"/>
        <v>1</v>
      </c>
      <c r="I403" s="51"/>
      <c r="J403" s="69"/>
      <c r="L403" s="140"/>
    </row>
    <row r="404" spans="1:12" ht="12.75">
      <c r="A404" s="47" t="s">
        <v>12</v>
      </c>
      <c r="B404" s="29"/>
      <c r="C404" s="29"/>
      <c r="D404" s="44" t="s">
        <v>79</v>
      </c>
      <c r="E404" s="30">
        <v>0</v>
      </c>
      <c r="F404" s="31">
        <v>0</v>
      </c>
      <c r="G404" s="83">
        <v>0</v>
      </c>
      <c r="H404" s="184"/>
      <c r="I404" s="51"/>
      <c r="J404" s="69"/>
      <c r="L404" s="140"/>
    </row>
    <row r="405" spans="1:12" ht="14.25" customHeight="1">
      <c r="A405" s="32" t="s">
        <v>375</v>
      </c>
      <c r="B405" s="29"/>
      <c r="C405" s="29"/>
      <c r="D405" s="29">
        <v>4440</v>
      </c>
      <c r="E405" s="30">
        <v>2351</v>
      </c>
      <c r="F405" s="31">
        <v>2371</v>
      </c>
      <c r="G405" s="83">
        <v>2370.18</v>
      </c>
      <c r="H405" s="184">
        <f aca="true" t="shared" si="9" ref="H405:H450">G405/F405</f>
        <v>0.9996541543652466</v>
      </c>
      <c r="I405" s="51"/>
      <c r="J405" s="69"/>
      <c r="L405" s="140"/>
    </row>
    <row r="406" spans="1:12" s="125" customFormat="1" ht="15" customHeight="1">
      <c r="A406" s="123" t="s">
        <v>15</v>
      </c>
      <c r="B406" s="186"/>
      <c r="C406" s="186" t="s">
        <v>157</v>
      </c>
      <c r="D406" s="186"/>
      <c r="E406" s="187">
        <f>SUM(E407:E408)</f>
        <v>132800</v>
      </c>
      <c r="F406" s="188">
        <f>SUM(F407:F408)</f>
        <v>179186</v>
      </c>
      <c r="G406" s="189">
        <f>SUM(G407:G408)</f>
        <v>169749.16</v>
      </c>
      <c r="H406" s="127">
        <f t="shared" si="9"/>
        <v>0.9473349480428158</v>
      </c>
      <c r="I406" s="51">
        <f>G406/17867254.37</f>
        <v>0.009500573310525942</v>
      </c>
      <c r="J406" s="190"/>
      <c r="L406" s="196"/>
    </row>
    <row r="407" spans="1:12" ht="13.5" customHeight="1">
      <c r="A407" s="32" t="s">
        <v>53</v>
      </c>
      <c r="B407" s="29"/>
      <c r="C407" s="29"/>
      <c r="D407" s="29">
        <v>3110</v>
      </c>
      <c r="E407" s="30">
        <v>132800</v>
      </c>
      <c r="F407" s="31">
        <v>169680</v>
      </c>
      <c r="G407" s="83">
        <v>160243.67</v>
      </c>
      <c r="H407" s="184">
        <f t="shared" si="9"/>
        <v>0.9443874941065535</v>
      </c>
      <c r="I407" s="127"/>
      <c r="J407" s="69"/>
      <c r="L407" s="140"/>
    </row>
    <row r="408" spans="1:12" ht="13.5" customHeight="1">
      <c r="A408" s="32" t="s">
        <v>9</v>
      </c>
      <c r="B408" s="29"/>
      <c r="C408" s="29"/>
      <c r="D408" s="29" t="s">
        <v>83</v>
      </c>
      <c r="E408" s="30">
        <v>0</v>
      </c>
      <c r="F408" s="31">
        <v>9506</v>
      </c>
      <c r="G408" s="83">
        <v>9505.49</v>
      </c>
      <c r="H408" s="184">
        <f t="shared" si="9"/>
        <v>0.9999463496738902</v>
      </c>
      <c r="I408" s="51"/>
      <c r="J408" s="69"/>
      <c r="L408" s="140"/>
    </row>
    <row r="409" spans="1:12" ht="30" customHeight="1">
      <c r="A409" s="99" t="s">
        <v>254</v>
      </c>
      <c r="B409" s="74" t="s">
        <v>255</v>
      </c>
      <c r="C409" s="74"/>
      <c r="D409" s="74"/>
      <c r="E409" s="75">
        <f>SUM(E410)</f>
        <v>0</v>
      </c>
      <c r="F409" s="75">
        <f>SUM(F410)</f>
        <v>214318</v>
      </c>
      <c r="G409" s="106">
        <f>SUM(G410)</f>
        <v>186074.11000000004</v>
      </c>
      <c r="H409" s="51">
        <f t="shared" si="9"/>
        <v>0.868215035601303</v>
      </c>
      <c r="I409" s="51">
        <f>G409/17867254.37</f>
        <v>0.010414253144144387</v>
      </c>
      <c r="J409" s="120">
        <v>0</v>
      </c>
      <c r="L409" s="135"/>
    </row>
    <row r="410" spans="1:12" s="125" customFormat="1" ht="15" customHeight="1">
      <c r="A410" s="123" t="s">
        <v>15</v>
      </c>
      <c r="B410" s="186"/>
      <c r="C410" s="186" t="s">
        <v>256</v>
      </c>
      <c r="D410" s="186"/>
      <c r="E410" s="187">
        <f>SUM(E419:E441)</f>
        <v>0</v>
      </c>
      <c r="F410" s="187">
        <f>SUM(F411:F441)</f>
        <v>214318</v>
      </c>
      <c r="G410" s="191">
        <f>SUM(G411:G441)</f>
        <v>186074.11000000004</v>
      </c>
      <c r="H410" s="127">
        <f t="shared" si="9"/>
        <v>0.868215035601303</v>
      </c>
      <c r="I410" s="127">
        <f>G410/17867254.37</f>
        <v>0.010414253144144387</v>
      </c>
      <c r="J410" s="190"/>
      <c r="L410" s="196"/>
    </row>
    <row r="411" spans="1:12" ht="50.25" customHeight="1">
      <c r="A411" s="203" t="s">
        <v>396</v>
      </c>
      <c r="B411" s="29"/>
      <c r="C411" s="44"/>
      <c r="D411" s="29" t="s">
        <v>314</v>
      </c>
      <c r="E411" s="30">
        <v>0</v>
      </c>
      <c r="F411" s="30">
        <v>60</v>
      </c>
      <c r="G411" s="72">
        <v>59.65</v>
      </c>
      <c r="H411" s="184">
        <f t="shared" si="9"/>
        <v>0.9941666666666666</v>
      </c>
      <c r="I411" s="51"/>
      <c r="J411" s="69"/>
      <c r="L411" s="135"/>
    </row>
    <row r="412" spans="1:12" ht="47.25" customHeight="1">
      <c r="A412" s="203" t="s">
        <v>396</v>
      </c>
      <c r="B412" s="29"/>
      <c r="C412" s="44"/>
      <c r="D412" s="29" t="s">
        <v>315</v>
      </c>
      <c r="E412" s="30">
        <v>0</v>
      </c>
      <c r="F412" s="30">
        <v>11</v>
      </c>
      <c r="G412" s="72">
        <v>10.53</v>
      </c>
      <c r="H412" s="184">
        <f t="shared" si="9"/>
        <v>0.9572727272727272</v>
      </c>
      <c r="I412" s="51"/>
      <c r="J412" s="69"/>
      <c r="L412" s="135"/>
    </row>
    <row r="413" spans="1:12" ht="13.5" customHeight="1">
      <c r="A413" s="52" t="s">
        <v>53</v>
      </c>
      <c r="B413" s="29"/>
      <c r="C413" s="44"/>
      <c r="D413" s="53" t="s">
        <v>277</v>
      </c>
      <c r="E413" s="30">
        <v>0</v>
      </c>
      <c r="F413" s="30">
        <v>15379</v>
      </c>
      <c r="G413" s="72">
        <v>13521.45</v>
      </c>
      <c r="H413" s="184">
        <f t="shared" si="9"/>
        <v>0.8792151635346902</v>
      </c>
      <c r="I413" s="51"/>
      <c r="J413" s="69"/>
      <c r="L413" s="135"/>
    </row>
    <row r="414" spans="1:12" ht="13.5" customHeight="1">
      <c r="A414" s="52" t="s">
        <v>199</v>
      </c>
      <c r="B414" s="29"/>
      <c r="C414" s="44"/>
      <c r="D414" s="53" t="s">
        <v>155</v>
      </c>
      <c r="E414" s="30">
        <v>0</v>
      </c>
      <c r="F414" s="30">
        <v>6</v>
      </c>
      <c r="G414" s="72">
        <v>0</v>
      </c>
      <c r="H414" s="184">
        <f t="shared" si="9"/>
        <v>0</v>
      </c>
      <c r="I414" s="51"/>
      <c r="J414" s="69"/>
      <c r="L414" s="135"/>
    </row>
    <row r="415" spans="1:12" ht="13.5" customHeight="1">
      <c r="A415" s="52" t="s">
        <v>19</v>
      </c>
      <c r="B415" s="29"/>
      <c r="C415" s="44"/>
      <c r="D415" s="53" t="s">
        <v>316</v>
      </c>
      <c r="E415" s="30">
        <v>0</v>
      </c>
      <c r="F415" s="30">
        <v>44275</v>
      </c>
      <c r="G415" s="72">
        <v>44273.63</v>
      </c>
      <c r="H415" s="184">
        <f t="shared" si="9"/>
        <v>0.9999690570299266</v>
      </c>
      <c r="I415" s="51"/>
      <c r="J415" s="69"/>
      <c r="L415" s="135"/>
    </row>
    <row r="416" spans="1:12" ht="13.5" customHeight="1">
      <c r="A416" s="52" t="s">
        <v>19</v>
      </c>
      <c r="B416" s="29"/>
      <c r="C416" s="44"/>
      <c r="D416" s="53" t="s">
        <v>278</v>
      </c>
      <c r="E416" s="30">
        <v>0</v>
      </c>
      <c r="F416" s="30">
        <v>3094</v>
      </c>
      <c r="G416" s="72">
        <v>3092.87</v>
      </c>
      <c r="H416" s="184">
        <f t="shared" si="9"/>
        <v>0.9996347769877181</v>
      </c>
      <c r="I416" s="51"/>
      <c r="J416" s="69"/>
      <c r="L416" s="135"/>
    </row>
    <row r="417" spans="1:12" ht="13.5" customHeight="1">
      <c r="A417" s="52" t="s">
        <v>21</v>
      </c>
      <c r="B417" s="29"/>
      <c r="C417" s="44"/>
      <c r="D417" s="44" t="s">
        <v>81</v>
      </c>
      <c r="E417" s="30">
        <v>0</v>
      </c>
      <c r="F417" s="30">
        <v>1</v>
      </c>
      <c r="G417" s="72">
        <v>0</v>
      </c>
      <c r="H417" s="184">
        <f t="shared" si="9"/>
        <v>0</v>
      </c>
      <c r="I417" s="51"/>
      <c r="J417" s="69"/>
      <c r="L417" s="135"/>
    </row>
    <row r="418" spans="1:12" ht="13.5" customHeight="1">
      <c r="A418" s="52" t="s">
        <v>21</v>
      </c>
      <c r="B418" s="29"/>
      <c r="C418" s="44"/>
      <c r="D418" s="53" t="s">
        <v>317</v>
      </c>
      <c r="E418" s="30">
        <v>0</v>
      </c>
      <c r="F418" s="30">
        <v>7160</v>
      </c>
      <c r="G418" s="72">
        <v>6999.4</v>
      </c>
      <c r="H418" s="184">
        <f t="shared" si="9"/>
        <v>0.9775698324022346</v>
      </c>
      <c r="I418" s="51"/>
      <c r="J418" s="69"/>
      <c r="L418" s="135"/>
    </row>
    <row r="419" spans="1:12" ht="13.5" customHeight="1">
      <c r="A419" s="47" t="s">
        <v>21</v>
      </c>
      <c r="B419" s="29"/>
      <c r="C419" s="29"/>
      <c r="D419" s="44" t="s">
        <v>262</v>
      </c>
      <c r="E419" s="30">
        <v>0</v>
      </c>
      <c r="F419" s="30">
        <v>521</v>
      </c>
      <c r="G419" s="72">
        <v>513.41</v>
      </c>
      <c r="H419" s="184">
        <f t="shared" si="9"/>
        <v>0.9854318618042226</v>
      </c>
      <c r="I419" s="51"/>
      <c r="J419" s="69"/>
      <c r="L419" s="135"/>
    </row>
    <row r="420" spans="1:12" ht="13.5" customHeight="1">
      <c r="A420" s="47" t="s">
        <v>22</v>
      </c>
      <c r="B420" s="29"/>
      <c r="C420" s="29"/>
      <c r="D420" s="44" t="s">
        <v>82</v>
      </c>
      <c r="E420" s="30">
        <v>0</v>
      </c>
      <c r="F420" s="30">
        <v>1</v>
      </c>
      <c r="G420" s="72">
        <v>0</v>
      </c>
      <c r="H420" s="184">
        <f t="shared" si="9"/>
        <v>0</v>
      </c>
      <c r="I420" s="51"/>
      <c r="J420" s="69"/>
      <c r="L420" s="135"/>
    </row>
    <row r="421" spans="1:12" ht="13.5" customHeight="1">
      <c r="A421" s="47" t="s">
        <v>22</v>
      </c>
      <c r="B421" s="29"/>
      <c r="C421" s="29"/>
      <c r="D421" s="44" t="s">
        <v>318</v>
      </c>
      <c r="E421" s="30">
        <v>0</v>
      </c>
      <c r="F421" s="30">
        <v>1149</v>
      </c>
      <c r="G421" s="72">
        <v>1121.33</v>
      </c>
      <c r="H421" s="184">
        <f t="shared" si="9"/>
        <v>0.9759181897302001</v>
      </c>
      <c r="I421" s="51"/>
      <c r="J421" s="69"/>
      <c r="L421" s="135"/>
    </row>
    <row r="422" spans="1:12" ht="13.5" customHeight="1">
      <c r="A422" s="47" t="s">
        <v>22</v>
      </c>
      <c r="B422" s="29"/>
      <c r="C422" s="29"/>
      <c r="D422" s="44" t="s">
        <v>263</v>
      </c>
      <c r="E422" s="30">
        <v>0</v>
      </c>
      <c r="F422" s="30">
        <v>87</v>
      </c>
      <c r="G422" s="72">
        <v>82.35</v>
      </c>
      <c r="H422" s="184">
        <f t="shared" si="9"/>
        <v>0.946551724137931</v>
      </c>
      <c r="I422" s="51"/>
      <c r="J422" s="69"/>
      <c r="L422" s="135"/>
    </row>
    <row r="423" spans="1:12" ht="13.5" customHeight="1">
      <c r="A423" s="47" t="s">
        <v>169</v>
      </c>
      <c r="B423" s="29"/>
      <c r="C423" s="29"/>
      <c r="D423" s="44" t="s">
        <v>170</v>
      </c>
      <c r="E423" s="30">
        <v>0</v>
      </c>
      <c r="F423" s="30">
        <v>10</v>
      </c>
      <c r="G423" s="72">
        <v>0</v>
      </c>
      <c r="H423" s="184">
        <f t="shared" si="9"/>
        <v>0</v>
      </c>
      <c r="I423" s="51"/>
      <c r="J423" s="69"/>
      <c r="L423" s="135"/>
    </row>
    <row r="424" spans="1:12" ht="13.5" customHeight="1">
      <c r="A424" s="47" t="s">
        <v>169</v>
      </c>
      <c r="B424" s="29"/>
      <c r="C424" s="29"/>
      <c r="D424" s="44" t="s">
        <v>319</v>
      </c>
      <c r="E424" s="30">
        <v>0</v>
      </c>
      <c r="F424" s="30">
        <v>16324</v>
      </c>
      <c r="G424" s="72">
        <v>15942.57</v>
      </c>
      <c r="H424" s="184">
        <f t="shared" si="9"/>
        <v>0.9766337907375643</v>
      </c>
      <c r="I424" s="51"/>
      <c r="J424" s="69"/>
      <c r="L424" s="135"/>
    </row>
    <row r="425" spans="1:12" ht="13.5" customHeight="1">
      <c r="A425" s="47" t="s">
        <v>169</v>
      </c>
      <c r="B425" s="29"/>
      <c r="C425" s="29"/>
      <c r="D425" s="44" t="s">
        <v>264</v>
      </c>
      <c r="E425" s="30">
        <v>0</v>
      </c>
      <c r="F425" s="30">
        <v>2412</v>
      </c>
      <c r="G425" s="72">
        <v>2391.03</v>
      </c>
      <c r="H425" s="184">
        <f t="shared" si="9"/>
        <v>0.9913059701492538</v>
      </c>
      <c r="I425" s="51"/>
      <c r="J425" s="69"/>
      <c r="L425" s="135"/>
    </row>
    <row r="426" spans="1:12" ht="13.5" customHeight="1">
      <c r="A426" s="52" t="s">
        <v>9</v>
      </c>
      <c r="B426" s="29"/>
      <c r="C426" s="29"/>
      <c r="D426" s="53" t="s">
        <v>320</v>
      </c>
      <c r="E426" s="30">
        <v>0</v>
      </c>
      <c r="F426" s="30">
        <v>26131</v>
      </c>
      <c r="G426" s="72">
        <v>21062.08</v>
      </c>
      <c r="H426" s="184">
        <f t="shared" si="9"/>
        <v>0.8060189047491486</v>
      </c>
      <c r="I426" s="51"/>
      <c r="J426" s="69"/>
      <c r="L426" s="135"/>
    </row>
    <row r="427" spans="1:12" ht="13.5" customHeight="1">
      <c r="A427" s="47" t="s">
        <v>214</v>
      </c>
      <c r="B427" s="29"/>
      <c r="C427" s="29"/>
      <c r="D427" s="44" t="s">
        <v>265</v>
      </c>
      <c r="E427" s="30">
        <v>0</v>
      </c>
      <c r="F427" s="30">
        <v>2852</v>
      </c>
      <c r="G427" s="72">
        <v>2203.17</v>
      </c>
      <c r="H427" s="184">
        <f t="shared" si="9"/>
        <v>0.7725000000000001</v>
      </c>
      <c r="I427" s="51"/>
      <c r="J427" s="69"/>
      <c r="L427" s="135"/>
    </row>
    <row r="428" spans="1:12" ht="13.5" customHeight="1">
      <c r="A428" s="47" t="s">
        <v>60</v>
      </c>
      <c r="B428" s="29"/>
      <c r="C428" s="29"/>
      <c r="D428" s="44" t="s">
        <v>142</v>
      </c>
      <c r="E428" s="30"/>
      <c r="F428" s="30">
        <v>3</v>
      </c>
      <c r="G428" s="72">
        <v>0</v>
      </c>
      <c r="H428" s="184">
        <f t="shared" si="9"/>
        <v>0</v>
      </c>
      <c r="I428" s="51"/>
      <c r="J428" s="69"/>
      <c r="L428" s="135"/>
    </row>
    <row r="429" spans="1:12" ht="13.5" customHeight="1">
      <c r="A429" s="47" t="s">
        <v>60</v>
      </c>
      <c r="B429" s="29"/>
      <c r="C429" s="29"/>
      <c r="D429" s="44" t="s">
        <v>289</v>
      </c>
      <c r="E429" s="30">
        <v>0</v>
      </c>
      <c r="F429" s="30">
        <v>4203</v>
      </c>
      <c r="G429" s="72">
        <v>1925.95</v>
      </c>
      <c r="H429" s="184">
        <f t="shared" si="9"/>
        <v>0.4582322150844635</v>
      </c>
      <c r="I429" s="51"/>
      <c r="J429" s="69"/>
      <c r="L429" s="135"/>
    </row>
    <row r="430" spans="1:12" ht="13.5" customHeight="1">
      <c r="A430" s="52" t="s">
        <v>60</v>
      </c>
      <c r="B430" s="29"/>
      <c r="C430" s="29"/>
      <c r="D430" s="53" t="s">
        <v>279</v>
      </c>
      <c r="E430" s="30">
        <v>0</v>
      </c>
      <c r="F430" s="30">
        <v>351</v>
      </c>
      <c r="G430" s="72">
        <v>223.61</v>
      </c>
      <c r="H430" s="184">
        <f t="shared" si="9"/>
        <v>0.6370655270655271</v>
      </c>
      <c r="I430" s="51"/>
      <c r="J430" s="69"/>
      <c r="L430" s="135"/>
    </row>
    <row r="431" spans="1:12" ht="13.5" customHeight="1">
      <c r="A431" s="52" t="s">
        <v>12</v>
      </c>
      <c r="B431" s="29"/>
      <c r="C431" s="29"/>
      <c r="D431" s="53" t="s">
        <v>290</v>
      </c>
      <c r="E431" s="30">
        <v>0</v>
      </c>
      <c r="F431" s="30">
        <v>79155</v>
      </c>
      <c r="G431" s="72">
        <v>63776.23</v>
      </c>
      <c r="H431" s="184">
        <f t="shared" si="9"/>
        <v>0.805713220895711</v>
      </c>
      <c r="I431" s="51"/>
      <c r="J431" s="69"/>
      <c r="L431" s="135"/>
    </row>
    <row r="432" spans="1:12" ht="13.5" customHeight="1">
      <c r="A432" s="47" t="s">
        <v>12</v>
      </c>
      <c r="B432" s="29"/>
      <c r="C432" s="29"/>
      <c r="D432" s="44" t="s">
        <v>266</v>
      </c>
      <c r="E432" s="30">
        <v>0</v>
      </c>
      <c r="F432" s="30">
        <v>7099</v>
      </c>
      <c r="G432" s="72">
        <v>5609.23</v>
      </c>
      <c r="H432" s="184">
        <f t="shared" si="9"/>
        <v>0.7901436822087617</v>
      </c>
      <c r="I432" s="51"/>
      <c r="J432" s="69"/>
      <c r="L432" s="135"/>
    </row>
    <row r="433" spans="1:12" ht="37.5" customHeight="1">
      <c r="A433" s="47" t="s">
        <v>369</v>
      </c>
      <c r="B433" s="29"/>
      <c r="C433" s="29"/>
      <c r="D433" s="44" t="s">
        <v>407</v>
      </c>
      <c r="E433" s="30"/>
      <c r="F433" s="30">
        <v>855</v>
      </c>
      <c r="G433" s="72">
        <v>626.82</v>
      </c>
      <c r="H433" s="184">
        <f t="shared" si="9"/>
        <v>0.733122807017544</v>
      </c>
      <c r="I433" s="51"/>
      <c r="J433" s="69"/>
      <c r="L433" s="135"/>
    </row>
    <row r="434" spans="1:12" ht="39.75" customHeight="1">
      <c r="A434" s="47" t="s">
        <v>374</v>
      </c>
      <c r="B434" s="29"/>
      <c r="C434" s="29"/>
      <c r="D434" s="44" t="s">
        <v>408</v>
      </c>
      <c r="E434" s="30"/>
      <c r="F434" s="30">
        <v>45</v>
      </c>
      <c r="G434" s="72">
        <v>33.2</v>
      </c>
      <c r="H434" s="184">
        <f t="shared" si="9"/>
        <v>0.7377777777777779</v>
      </c>
      <c r="I434" s="51"/>
      <c r="J434" s="69"/>
      <c r="L434" s="135"/>
    </row>
    <row r="435" spans="1:12" ht="13.5" customHeight="1">
      <c r="A435" s="47" t="s">
        <v>25</v>
      </c>
      <c r="B435" s="29"/>
      <c r="C435" s="29"/>
      <c r="D435" s="44" t="s">
        <v>291</v>
      </c>
      <c r="E435" s="30">
        <v>0</v>
      </c>
      <c r="F435" s="30">
        <v>962</v>
      </c>
      <c r="G435" s="72">
        <v>662</v>
      </c>
      <c r="H435" s="184">
        <f t="shared" si="9"/>
        <v>0.6881496881496881</v>
      </c>
      <c r="I435" s="51"/>
      <c r="J435" s="69"/>
      <c r="L435" s="135"/>
    </row>
    <row r="436" spans="1:12" ht="13.5" customHeight="1">
      <c r="A436" s="47" t="s">
        <v>25</v>
      </c>
      <c r="B436" s="29"/>
      <c r="C436" s="29"/>
      <c r="D436" s="44" t="s">
        <v>267</v>
      </c>
      <c r="E436" s="30">
        <v>0</v>
      </c>
      <c r="F436" s="30">
        <v>88</v>
      </c>
      <c r="G436" s="72">
        <v>35</v>
      </c>
      <c r="H436" s="184">
        <f t="shared" si="9"/>
        <v>0.3977272727272727</v>
      </c>
      <c r="I436" s="51"/>
      <c r="J436" s="69"/>
      <c r="L436" s="135"/>
    </row>
    <row r="437" spans="1:12" ht="13.5" customHeight="1">
      <c r="A437" s="47" t="s">
        <v>26</v>
      </c>
      <c r="B437" s="29"/>
      <c r="C437" s="29"/>
      <c r="D437" s="44" t="s">
        <v>321</v>
      </c>
      <c r="E437" s="30">
        <v>0</v>
      </c>
      <c r="F437" s="30">
        <v>841</v>
      </c>
      <c r="G437" s="72">
        <v>840.65</v>
      </c>
      <c r="H437" s="184">
        <f t="shared" si="9"/>
        <v>0.9995838287752675</v>
      </c>
      <c r="I437" s="51"/>
      <c r="J437" s="69"/>
      <c r="L437" s="135"/>
    </row>
    <row r="438" spans="1:12" ht="13.5" customHeight="1">
      <c r="A438" s="47" t="s">
        <v>26</v>
      </c>
      <c r="B438" s="29"/>
      <c r="C438" s="29"/>
      <c r="D438" s="44" t="s">
        <v>322</v>
      </c>
      <c r="E438" s="30">
        <v>0</v>
      </c>
      <c r="F438" s="30">
        <v>149</v>
      </c>
      <c r="G438" s="72">
        <v>148.35</v>
      </c>
      <c r="H438" s="184">
        <f t="shared" si="9"/>
        <v>0.9956375838926174</v>
      </c>
      <c r="I438" s="51"/>
      <c r="J438" s="69"/>
      <c r="L438" s="135"/>
    </row>
    <row r="439" spans="1:12" ht="14.25" customHeight="1">
      <c r="A439" s="47" t="s">
        <v>375</v>
      </c>
      <c r="B439" s="29"/>
      <c r="C439" s="29"/>
      <c r="D439" s="44" t="s">
        <v>409</v>
      </c>
      <c r="E439" s="30"/>
      <c r="F439" s="30">
        <v>1031</v>
      </c>
      <c r="G439" s="72">
        <v>865.76</v>
      </c>
      <c r="H439" s="184">
        <f t="shared" si="9"/>
        <v>0.8397284190106692</v>
      </c>
      <c r="I439" s="51"/>
      <c r="J439" s="69"/>
      <c r="L439" s="135"/>
    </row>
    <row r="440" spans="1:12" ht="14.25" customHeight="1">
      <c r="A440" s="47" t="s">
        <v>375</v>
      </c>
      <c r="B440" s="29"/>
      <c r="C440" s="29"/>
      <c r="D440" s="44" t="s">
        <v>410</v>
      </c>
      <c r="E440" s="30"/>
      <c r="F440" s="30">
        <v>55</v>
      </c>
      <c r="G440" s="72">
        <v>45.84</v>
      </c>
      <c r="H440" s="184">
        <f t="shared" si="9"/>
        <v>0.8334545454545456</v>
      </c>
      <c r="I440" s="51"/>
      <c r="J440" s="69"/>
      <c r="L440" s="135"/>
    </row>
    <row r="441" spans="1:12" ht="48" customHeight="1">
      <c r="A441" s="203" t="s">
        <v>406</v>
      </c>
      <c r="B441" s="29"/>
      <c r="C441" s="29"/>
      <c r="D441" s="44" t="s">
        <v>276</v>
      </c>
      <c r="E441" s="30">
        <v>0</v>
      </c>
      <c r="F441" s="30">
        <v>8</v>
      </c>
      <c r="G441" s="72">
        <v>8</v>
      </c>
      <c r="H441" s="184">
        <f t="shared" si="9"/>
        <v>1</v>
      </c>
      <c r="I441" s="51"/>
      <c r="J441" s="69"/>
      <c r="L441" s="135"/>
    </row>
    <row r="442" spans="1:14" ht="21" customHeight="1">
      <c r="A442" s="34" t="s">
        <v>57</v>
      </c>
      <c r="B442" s="25">
        <v>854</v>
      </c>
      <c r="C442" s="25"/>
      <c r="D442" s="25"/>
      <c r="E442" s="26">
        <f>SUM(E443,E462,E465,E456)</f>
        <v>172679</v>
      </c>
      <c r="F442" s="26">
        <f>SUM(F443,F462,F465,F456)</f>
        <v>272866</v>
      </c>
      <c r="G442" s="66">
        <f>SUM(G443,G462,G465,G456)</f>
        <v>260465.97</v>
      </c>
      <c r="H442" s="51">
        <f t="shared" si="9"/>
        <v>0.9545563390088908</v>
      </c>
      <c r="I442" s="51">
        <f>G442/17867254.37</f>
        <v>0.014577839695243561</v>
      </c>
      <c r="J442" s="119">
        <v>0</v>
      </c>
      <c r="L442" s="140"/>
      <c r="M442" s="136"/>
      <c r="N442" s="136"/>
    </row>
    <row r="443" spans="1:12" s="125" customFormat="1" ht="12.75">
      <c r="A443" s="123" t="s">
        <v>58</v>
      </c>
      <c r="B443" s="186"/>
      <c r="C443" s="186">
        <v>85401</v>
      </c>
      <c r="D443" s="186"/>
      <c r="E443" s="187">
        <f>SUM(E444:E455)</f>
        <v>131993</v>
      </c>
      <c r="F443" s="187">
        <f>SUM(F444:F455)</f>
        <v>144867</v>
      </c>
      <c r="G443" s="191">
        <f>SUM(G444:G455)</f>
        <v>140538.6</v>
      </c>
      <c r="H443" s="127">
        <f t="shared" si="9"/>
        <v>0.9701215597755183</v>
      </c>
      <c r="I443" s="127">
        <f>G443/17867254.37</f>
        <v>0.007865707684554557</v>
      </c>
      <c r="J443" s="190"/>
      <c r="L443" s="196"/>
    </row>
    <row r="444" spans="1:14" ht="13.5" customHeight="1">
      <c r="A444" s="32" t="s">
        <v>372</v>
      </c>
      <c r="B444" s="29"/>
      <c r="C444" s="29"/>
      <c r="D444" s="29">
        <v>3020</v>
      </c>
      <c r="E444" s="30">
        <v>435</v>
      </c>
      <c r="F444" s="30">
        <v>435</v>
      </c>
      <c r="G444" s="72">
        <v>21.9</v>
      </c>
      <c r="H444" s="184">
        <f t="shared" si="9"/>
        <v>0.05034482758620689</v>
      </c>
      <c r="I444" s="51"/>
      <c r="J444" s="69"/>
      <c r="L444" s="140"/>
      <c r="M444" s="136"/>
      <c r="N444" s="136"/>
    </row>
    <row r="445" spans="1:14" ht="13.5" customHeight="1">
      <c r="A445" s="32" t="s">
        <v>19</v>
      </c>
      <c r="B445" s="29"/>
      <c r="C445" s="29"/>
      <c r="D445" s="29">
        <v>4010</v>
      </c>
      <c r="E445" s="30">
        <v>93826</v>
      </c>
      <c r="F445" s="30">
        <v>109090</v>
      </c>
      <c r="G445" s="72">
        <v>108460.01</v>
      </c>
      <c r="H445" s="184">
        <f t="shared" si="9"/>
        <v>0.9942250435420295</v>
      </c>
      <c r="I445" s="51"/>
      <c r="J445" s="69"/>
      <c r="L445" s="140"/>
      <c r="M445" s="136"/>
      <c r="N445" s="136"/>
    </row>
    <row r="446" spans="1:14" ht="13.5" customHeight="1">
      <c r="A446" s="32" t="s">
        <v>20</v>
      </c>
      <c r="B446" s="29"/>
      <c r="C446" s="29"/>
      <c r="D446" s="29">
        <v>4040</v>
      </c>
      <c r="E446" s="30">
        <v>7500</v>
      </c>
      <c r="F446" s="30">
        <v>7359</v>
      </c>
      <c r="G446" s="72">
        <v>7358.44</v>
      </c>
      <c r="H446" s="184">
        <f t="shared" si="9"/>
        <v>0.9999239027041718</v>
      </c>
      <c r="I446" s="51"/>
      <c r="J446" s="69"/>
      <c r="L446" s="140"/>
      <c r="M446" s="136"/>
      <c r="N446" s="136"/>
    </row>
    <row r="447" spans="1:14" ht="13.5" customHeight="1">
      <c r="A447" s="32" t="s">
        <v>21</v>
      </c>
      <c r="B447" s="29"/>
      <c r="C447" s="29"/>
      <c r="D447" s="29">
        <v>4110</v>
      </c>
      <c r="E447" s="30">
        <v>15392</v>
      </c>
      <c r="F447" s="30">
        <v>14720</v>
      </c>
      <c r="G447" s="72">
        <v>14516.75</v>
      </c>
      <c r="H447" s="184">
        <f t="shared" si="9"/>
        <v>0.9861922554347826</v>
      </c>
      <c r="I447" s="51"/>
      <c r="J447" s="69"/>
      <c r="L447" s="140"/>
      <c r="M447" s="136"/>
      <c r="N447" s="136"/>
    </row>
    <row r="448" spans="1:14" ht="13.5" customHeight="1">
      <c r="A448" s="32" t="s">
        <v>22</v>
      </c>
      <c r="B448" s="29"/>
      <c r="C448" s="29"/>
      <c r="D448" s="29">
        <v>4120</v>
      </c>
      <c r="E448" s="30">
        <v>2483</v>
      </c>
      <c r="F448" s="30">
        <v>1483</v>
      </c>
      <c r="G448" s="72">
        <v>1366</v>
      </c>
      <c r="H448" s="184">
        <f t="shared" si="9"/>
        <v>0.921105866486851</v>
      </c>
      <c r="I448" s="51"/>
      <c r="J448" s="69"/>
      <c r="L448" s="140"/>
      <c r="M448" s="136"/>
      <c r="N448" s="136"/>
    </row>
    <row r="449" spans="1:14" ht="13.5" customHeight="1">
      <c r="A449" s="32" t="s">
        <v>9</v>
      </c>
      <c r="B449" s="29"/>
      <c r="C449" s="29"/>
      <c r="D449" s="29">
        <v>4210</v>
      </c>
      <c r="E449" s="30">
        <v>2100</v>
      </c>
      <c r="F449" s="30">
        <v>2100</v>
      </c>
      <c r="G449" s="72">
        <v>849.64</v>
      </c>
      <c r="H449" s="184">
        <f t="shared" si="9"/>
        <v>0.40459047619047617</v>
      </c>
      <c r="I449" s="51"/>
      <c r="J449" s="69"/>
      <c r="L449" s="140"/>
      <c r="M449" s="136"/>
      <c r="N449" s="136"/>
    </row>
    <row r="450" spans="1:14" ht="24.75" customHeight="1">
      <c r="A450" s="47" t="s">
        <v>382</v>
      </c>
      <c r="B450" s="29"/>
      <c r="C450" s="29"/>
      <c r="D450" s="44" t="s">
        <v>177</v>
      </c>
      <c r="E450" s="30">
        <v>200</v>
      </c>
      <c r="F450" s="30">
        <v>300</v>
      </c>
      <c r="G450" s="72">
        <v>200</v>
      </c>
      <c r="H450" s="184">
        <f t="shared" si="9"/>
        <v>0.6666666666666666</v>
      </c>
      <c r="I450" s="51"/>
      <c r="J450" s="69"/>
      <c r="L450" s="140"/>
      <c r="M450" s="136"/>
      <c r="N450" s="136"/>
    </row>
    <row r="451" spans="1:14" ht="14.25" customHeight="1">
      <c r="A451" s="47" t="s">
        <v>150</v>
      </c>
      <c r="B451" s="29"/>
      <c r="C451" s="29"/>
      <c r="D451" s="29">
        <v>4240</v>
      </c>
      <c r="E451" s="30">
        <v>1000</v>
      </c>
      <c r="F451" s="30">
        <v>1000</v>
      </c>
      <c r="G451" s="72">
        <v>834.7</v>
      </c>
      <c r="H451" s="184">
        <f aca="true" t="shared" si="10" ref="H451:H512">G451/F451</f>
        <v>0.8347</v>
      </c>
      <c r="I451" s="51"/>
      <c r="J451" s="69"/>
      <c r="L451" s="140"/>
      <c r="M451" s="136"/>
      <c r="N451" s="136"/>
    </row>
    <row r="452" spans="1:14" ht="15" customHeight="1">
      <c r="A452" s="47" t="s">
        <v>11</v>
      </c>
      <c r="B452" s="29"/>
      <c r="C452" s="29"/>
      <c r="D452" s="44" t="s">
        <v>136</v>
      </c>
      <c r="E452" s="30">
        <v>500</v>
      </c>
      <c r="F452" s="30">
        <v>490</v>
      </c>
      <c r="G452" s="72">
        <v>0</v>
      </c>
      <c r="H452" s="184">
        <f t="shared" si="10"/>
        <v>0</v>
      </c>
      <c r="I452" s="51"/>
      <c r="J452" s="69"/>
      <c r="L452" s="140"/>
      <c r="M452" s="136"/>
      <c r="N452" s="136"/>
    </row>
    <row r="453" spans="1:14" ht="15" customHeight="1">
      <c r="A453" s="47" t="s">
        <v>48</v>
      </c>
      <c r="B453" s="29"/>
      <c r="C453" s="29"/>
      <c r="D453" s="44" t="s">
        <v>138</v>
      </c>
      <c r="E453" s="30">
        <v>70</v>
      </c>
      <c r="F453" s="30">
        <v>70</v>
      </c>
      <c r="G453" s="72">
        <v>0</v>
      </c>
      <c r="H453" s="184">
        <f t="shared" si="10"/>
        <v>0</v>
      </c>
      <c r="I453" s="51"/>
      <c r="J453" s="69"/>
      <c r="L453" s="140"/>
      <c r="M453" s="136"/>
      <c r="N453" s="136"/>
    </row>
    <row r="454" spans="1:14" ht="15" customHeight="1">
      <c r="A454" s="32" t="s">
        <v>375</v>
      </c>
      <c r="B454" s="29"/>
      <c r="C454" s="29"/>
      <c r="D454" s="29">
        <v>4440</v>
      </c>
      <c r="E454" s="30">
        <v>8437</v>
      </c>
      <c r="F454" s="30">
        <v>7740</v>
      </c>
      <c r="G454" s="72">
        <v>6851.16</v>
      </c>
      <c r="H454" s="184">
        <f t="shared" si="10"/>
        <v>0.8851627906976745</v>
      </c>
      <c r="I454" s="51"/>
      <c r="J454" s="69"/>
      <c r="L454" s="140"/>
      <c r="M454" s="136"/>
      <c r="N454" s="136"/>
    </row>
    <row r="455" spans="1:14" ht="26.25" customHeight="1">
      <c r="A455" s="32" t="s">
        <v>213</v>
      </c>
      <c r="B455" s="29"/>
      <c r="C455" s="29"/>
      <c r="D455" s="29" t="s">
        <v>209</v>
      </c>
      <c r="E455" s="30">
        <v>50</v>
      </c>
      <c r="F455" s="30">
        <v>80</v>
      </c>
      <c r="G455" s="72">
        <v>80</v>
      </c>
      <c r="H455" s="184">
        <f t="shared" si="10"/>
        <v>1</v>
      </c>
      <c r="I455" s="51"/>
      <c r="J455" s="69"/>
      <c r="L455" s="140"/>
      <c r="M455" s="136"/>
      <c r="N455" s="136"/>
    </row>
    <row r="456" spans="1:12" s="125" customFormat="1" ht="15" customHeight="1">
      <c r="A456" s="202" t="s">
        <v>227</v>
      </c>
      <c r="B456" s="186"/>
      <c r="C456" s="186" t="s">
        <v>228</v>
      </c>
      <c r="D456" s="186"/>
      <c r="E456" s="187">
        <f>SUM(E457:E461)</f>
        <v>12186</v>
      </c>
      <c r="F456" s="187">
        <f>SUM(F457:F461)</f>
        <v>6004</v>
      </c>
      <c r="G456" s="191">
        <f>SUM(G457:G461)</f>
        <v>5156.76</v>
      </c>
      <c r="H456" s="127">
        <f t="shared" si="10"/>
        <v>0.8588874083944038</v>
      </c>
      <c r="I456" s="127">
        <f>G456/17867254.37</f>
        <v>0.00028861513320471076</v>
      </c>
      <c r="J456" s="190"/>
      <c r="L456" s="196"/>
    </row>
    <row r="457" spans="1:14" ht="15" customHeight="1">
      <c r="A457" s="80" t="s">
        <v>19</v>
      </c>
      <c r="B457" s="29"/>
      <c r="C457" s="29"/>
      <c r="D457" s="44" t="s">
        <v>155</v>
      </c>
      <c r="E457" s="30">
        <v>7298</v>
      </c>
      <c r="F457" s="30">
        <v>4260</v>
      </c>
      <c r="G457" s="72">
        <v>3737.09</v>
      </c>
      <c r="H457" s="184">
        <f t="shared" si="10"/>
        <v>0.8772511737089203</v>
      </c>
      <c r="I457" s="127"/>
      <c r="J457" s="69"/>
      <c r="L457" s="140"/>
      <c r="M457" s="136"/>
      <c r="N457" s="136"/>
    </row>
    <row r="458" spans="1:14" ht="15" customHeight="1">
      <c r="A458" s="80" t="s">
        <v>20</v>
      </c>
      <c r="B458" s="29"/>
      <c r="C458" s="29"/>
      <c r="D458" s="44" t="s">
        <v>178</v>
      </c>
      <c r="E458" s="30">
        <v>424</v>
      </c>
      <c r="F458" s="30">
        <v>454</v>
      </c>
      <c r="G458" s="72">
        <v>452.51</v>
      </c>
      <c r="H458" s="184">
        <f t="shared" si="10"/>
        <v>0.9967180616740088</v>
      </c>
      <c r="I458" s="51"/>
      <c r="J458" s="69"/>
      <c r="L458" s="140"/>
      <c r="M458" s="136"/>
      <c r="N458" s="136"/>
    </row>
    <row r="459" spans="1:14" ht="15" customHeight="1">
      <c r="A459" s="80" t="s">
        <v>21</v>
      </c>
      <c r="B459" s="29"/>
      <c r="C459" s="29"/>
      <c r="D459" s="44" t="s">
        <v>81</v>
      </c>
      <c r="E459" s="30">
        <v>1174</v>
      </c>
      <c r="F459" s="30">
        <v>714</v>
      </c>
      <c r="G459" s="72">
        <v>411.57</v>
      </c>
      <c r="H459" s="184">
        <f t="shared" si="10"/>
        <v>0.5764285714285714</v>
      </c>
      <c r="I459" s="51"/>
      <c r="J459" s="69"/>
      <c r="L459" s="140"/>
      <c r="M459" s="136"/>
      <c r="N459" s="136"/>
    </row>
    <row r="460" spans="1:14" ht="15" customHeight="1">
      <c r="A460" s="80" t="s">
        <v>22</v>
      </c>
      <c r="B460" s="29"/>
      <c r="C460" s="29"/>
      <c r="D460" s="44" t="s">
        <v>82</v>
      </c>
      <c r="E460" s="30">
        <v>190</v>
      </c>
      <c r="F460" s="30">
        <v>120</v>
      </c>
      <c r="G460" s="72">
        <v>100.49</v>
      </c>
      <c r="H460" s="184">
        <f t="shared" si="10"/>
        <v>0.8374166666666666</v>
      </c>
      <c r="I460" s="51"/>
      <c r="J460" s="69"/>
      <c r="L460" s="140"/>
      <c r="M460" s="136"/>
      <c r="N460" s="136"/>
    </row>
    <row r="461" spans="1:14" ht="15" customHeight="1">
      <c r="A461" s="80" t="s">
        <v>150</v>
      </c>
      <c r="B461" s="29"/>
      <c r="C461" s="29"/>
      <c r="D461" s="44" t="s">
        <v>151</v>
      </c>
      <c r="E461" s="30">
        <v>3100</v>
      </c>
      <c r="F461" s="30">
        <v>456</v>
      </c>
      <c r="G461" s="72">
        <v>455.1</v>
      </c>
      <c r="H461" s="184">
        <f t="shared" si="10"/>
        <v>0.9980263157894738</v>
      </c>
      <c r="I461" s="51"/>
      <c r="J461" s="69"/>
      <c r="L461" s="140"/>
      <c r="M461" s="136"/>
      <c r="N461" s="136"/>
    </row>
    <row r="462" spans="1:12" s="125" customFormat="1" ht="15" customHeight="1">
      <c r="A462" s="123" t="s">
        <v>167</v>
      </c>
      <c r="B462" s="186"/>
      <c r="C462" s="186" t="s">
        <v>168</v>
      </c>
      <c r="D462" s="186"/>
      <c r="E462" s="187">
        <f>SUM(E463:E464)</f>
        <v>24800</v>
      </c>
      <c r="F462" s="187">
        <f>SUM(F463:F464)</f>
        <v>120167</v>
      </c>
      <c r="G462" s="191">
        <f>SUM(G463:G464)</f>
        <v>112944</v>
      </c>
      <c r="H462" s="127">
        <f t="shared" si="10"/>
        <v>0.9398919836560786</v>
      </c>
      <c r="I462" s="127">
        <f>G462/17867254.37</f>
        <v>0.006321284605968253</v>
      </c>
      <c r="J462" s="190"/>
      <c r="L462" s="196"/>
    </row>
    <row r="463" spans="1:14" ht="15" customHeight="1">
      <c r="A463" s="47" t="s">
        <v>180</v>
      </c>
      <c r="B463" s="29"/>
      <c r="C463" s="44"/>
      <c r="D463" s="44" t="s">
        <v>181</v>
      </c>
      <c r="E463" s="30">
        <v>12800</v>
      </c>
      <c r="F463" s="30">
        <v>12333</v>
      </c>
      <c r="G463" s="72">
        <v>12333</v>
      </c>
      <c r="H463" s="184">
        <f t="shared" si="10"/>
        <v>1</v>
      </c>
      <c r="I463" s="127"/>
      <c r="J463" s="69"/>
      <c r="L463" s="140"/>
      <c r="M463" s="136"/>
      <c r="N463" s="136"/>
    </row>
    <row r="464" spans="1:14" ht="12.75">
      <c r="A464" s="47" t="s">
        <v>182</v>
      </c>
      <c r="B464" s="29"/>
      <c r="C464" s="29"/>
      <c r="D464" s="44" t="s">
        <v>183</v>
      </c>
      <c r="E464" s="30">
        <v>12000</v>
      </c>
      <c r="F464" s="30">
        <v>107834</v>
      </c>
      <c r="G464" s="72">
        <v>100611</v>
      </c>
      <c r="H464" s="184">
        <f t="shared" si="10"/>
        <v>0.9330174156573994</v>
      </c>
      <c r="I464" s="51"/>
      <c r="J464" s="69"/>
      <c r="L464" s="140"/>
      <c r="M464" s="136"/>
      <c r="N464" s="136"/>
    </row>
    <row r="465" spans="1:12" s="125" customFormat="1" ht="15" customHeight="1">
      <c r="A465" s="123" t="s">
        <v>15</v>
      </c>
      <c r="B465" s="186"/>
      <c r="C465" s="186" t="s">
        <v>201</v>
      </c>
      <c r="D465" s="186"/>
      <c r="E465" s="187">
        <f>SUM(E466:E468)</f>
        <v>3700</v>
      </c>
      <c r="F465" s="187">
        <f>SUM(F466:F468)</f>
        <v>1828</v>
      </c>
      <c r="G465" s="191">
        <f>SUM(G466:G468)</f>
        <v>1826.61</v>
      </c>
      <c r="H465" s="127">
        <f t="shared" si="10"/>
        <v>0.9992396061269146</v>
      </c>
      <c r="I465" s="127">
        <f>G465/8163419.33</f>
        <v>0.0002237555031979473</v>
      </c>
      <c r="J465" s="190"/>
      <c r="L465" s="196"/>
    </row>
    <row r="466" spans="1:14" ht="14.25" customHeight="1">
      <c r="A466" s="47" t="s">
        <v>9</v>
      </c>
      <c r="B466" s="29"/>
      <c r="C466" s="44"/>
      <c r="D466" s="44" t="s">
        <v>83</v>
      </c>
      <c r="E466" s="30">
        <v>2000</v>
      </c>
      <c r="F466" s="30">
        <v>0</v>
      </c>
      <c r="G466" s="72">
        <v>0</v>
      </c>
      <c r="H466" s="184"/>
      <c r="I466" s="51"/>
      <c r="J466" s="69"/>
      <c r="L466" s="140"/>
      <c r="M466" s="136"/>
      <c r="N466" s="136"/>
    </row>
    <row r="467" spans="1:14" ht="15" customHeight="1">
      <c r="A467" s="47" t="s">
        <v>12</v>
      </c>
      <c r="B467" s="29"/>
      <c r="C467" s="44"/>
      <c r="D467" s="44" t="s">
        <v>79</v>
      </c>
      <c r="E467" s="30">
        <v>1500</v>
      </c>
      <c r="F467" s="30">
        <v>1748</v>
      </c>
      <c r="G467" s="72">
        <v>1747.06</v>
      </c>
      <c r="H467" s="184">
        <f t="shared" si="10"/>
        <v>0.999462242562929</v>
      </c>
      <c r="I467" s="51"/>
      <c r="J467" s="69"/>
      <c r="L467" s="140"/>
      <c r="M467" s="136"/>
      <c r="N467" s="136"/>
    </row>
    <row r="468" spans="1:14" ht="15" customHeight="1">
      <c r="A468" s="47" t="s">
        <v>26</v>
      </c>
      <c r="B468" s="29"/>
      <c r="C468" s="44"/>
      <c r="D468" s="44" t="s">
        <v>92</v>
      </c>
      <c r="E468" s="30">
        <v>200</v>
      </c>
      <c r="F468" s="30">
        <v>80</v>
      </c>
      <c r="G468" s="72">
        <v>79.55</v>
      </c>
      <c r="H468" s="184">
        <f t="shared" si="10"/>
        <v>0.994375</v>
      </c>
      <c r="I468" s="51"/>
      <c r="J468" s="69"/>
      <c r="L468" s="140"/>
      <c r="M468" s="136"/>
      <c r="N468" s="136"/>
    </row>
    <row r="469" spans="1:14" ht="21" customHeight="1">
      <c r="A469" s="34" t="s">
        <v>61</v>
      </c>
      <c r="B469" s="25">
        <v>900</v>
      </c>
      <c r="C469" s="25"/>
      <c r="D469" s="25"/>
      <c r="E469" s="26">
        <f>SUM(E470,E480,E489,E497,E505,E503,E495)</f>
        <v>1591554</v>
      </c>
      <c r="F469" s="26">
        <f>SUM(F470,F480,F489,F497,F505,F503,F495)</f>
        <v>1873055</v>
      </c>
      <c r="G469" s="66">
        <f>SUM(G470,G480,G489,G497,G505,G503,G495)</f>
        <v>1714200.5</v>
      </c>
      <c r="H469" s="51">
        <f t="shared" si="10"/>
        <v>0.9151896233693084</v>
      </c>
      <c r="I469" s="51">
        <f>G469/17867254.37</f>
        <v>0.09594090197082697</v>
      </c>
      <c r="J469" s="119">
        <v>0</v>
      </c>
      <c r="L469" s="136"/>
      <c r="M469" s="136"/>
      <c r="N469" s="136"/>
    </row>
    <row r="470" spans="1:10" s="125" customFormat="1" ht="15" customHeight="1">
      <c r="A470" s="200" t="s">
        <v>87</v>
      </c>
      <c r="B470" s="193"/>
      <c r="C470" s="193" t="s">
        <v>88</v>
      </c>
      <c r="D470" s="193"/>
      <c r="E470" s="194">
        <f>SUM(E471:E479)</f>
        <v>765951</v>
      </c>
      <c r="F470" s="194">
        <f>SUM(F471:F479)</f>
        <v>999220</v>
      </c>
      <c r="G470" s="195">
        <f>SUM(G471:G479)</f>
        <v>934177.4600000001</v>
      </c>
      <c r="H470" s="127">
        <f t="shared" si="10"/>
        <v>0.9349066872160285</v>
      </c>
      <c r="I470" s="127">
        <f>G470/17867254.37</f>
        <v>0.05228433203304756</v>
      </c>
      <c r="J470" s="190"/>
    </row>
    <row r="471" spans="1:14" ht="15" customHeight="1">
      <c r="A471" s="38" t="s">
        <v>21</v>
      </c>
      <c r="B471" s="35"/>
      <c r="C471" s="35"/>
      <c r="D471" s="35" t="s">
        <v>81</v>
      </c>
      <c r="E471" s="36">
        <v>0</v>
      </c>
      <c r="F471" s="36">
        <v>422</v>
      </c>
      <c r="G471" s="67">
        <v>421.07</v>
      </c>
      <c r="H471" s="184">
        <f t="shared" si="10"/>
        <v>0.9977962085308056</v>
      </c>
      <c r="I471" s="51"/>
      <c r="J471" s="69"/>
      <c r="L471" s="136"/>
      <c r="M471" s="136"/>
      <c r="N471" s="136"/>
    </row>
    <row r="472" spans="1:14" ht="15" customHeight="1">
      <c r="A472" s="38" t="s">
        <v>22</v>
      </c>
      <c r="B472" s="35"/>
      <c r="C472" s="35"/>
      <c r="D472" s="35" t="s">
        <v>82</v>
      </c>
      <c r="E472" s="36">
        <v>0</v>
      </c>
      <c r="F472" s="36">
        <v>68</v>
      </c>
      <c r="G472" s="67">
        <v>67.91</v>
      </c>
      <c r="H472" s="184">
        <f t="shared" si="10"/>
        <v>0.9986764705882353</v>
      </c>
      <c r="I472" s="51"/>
      <c r="J472" s="69"/>
      <c r="L472" s="136"/>
      <c r="M472" s="136"/>
      <c r="N472" s="136"/>
    </row>
    <row r="473" spans="1:14" ht="15" customHeight="1">
      <c r="A473" s="38" t="s">
        <v>169</v>
      </c>
      <c r="B473" s="35"/>
      <c r="C473" s="35"/>
      <c r="D473" s="35" t="s">
        <v>170</v>
      </c>
      <c r="E473" s="36">
        <v>0</v>
      </c>
      <c r="F473" s="36">
        <v>2772</v>
      </c>
      <c r="G473" s="67">
        <v>2772</v>
      </c>
      <c r="H473" s="184">
        <f t="shared" si="10"/>
        <v>1</v>
      </c>
      <c r="I473" s="51"/>
      <c r="J473" s="69"/>
      <c r="L473" s="136"/>
      <c r="M473" s="136"/>
      <c r="N473" s="136"/>
    </row>
    <row r="474" spans="1:14" ht="15" customHeight="1">
      <c r="A474" s="38" t="s">
        <v>9</v>
      </c>
      <c r="B474" s="35"/>
      <c r="C474" s="35"/>
      <c r="D474" s="35" t="s">
        <v>83</v>
      </c>
      <c r="E474" s="36">
        <v>6000</v>
      </c>
      <c r="F474" s="36">
        <v>2855</v>
      </c>
      <c r="G474" s="67">
        <v>2692.29</v>
      </c>
      <c r="H474" s="184">
        <f t="shared" si="10"/>
        <v>0.9430087565674256</v>
      </c>
      <c r="I474" s="51"/>
      <c r="J474" s="69"/>
      <c r="L474" s="136"/>
      <c r="M474" s="136"/>
      <c r="N474" s="136"/>
    </row>
    <row r="475" spans="1:14" ht="15" customHeight="1">
      <c r="A475" s="38" t="s">
        <v>11</v>
      </c>
      <c r="B475" s="35"/>
      <c r="C475" s="35"/>
      <c r="D475" s="35" t="s">
        <v>136</v>
      </c>
      <c r="E475" s="36"/>
      <c r="F475" s="36">
        <v>1845</v>
      </c>
      <c r="G475" s="67">
        <v>1845</v>
      </c>
      <c r="H475" s="184">
        <f t="shared" si="10"/>
        <v>1</v>
      </c>
      <c r="I475" s="51"/>
      <c r="J475" s="69"/>
      <c r="L475" s="136"/>
      <c r="M475" s="136"/>
      <c r="N475" s="136"/>
    </row>
    <row r="476" spans="1:14" ht="15" customHeight="1">
      <c r="A476" s="38" t="s">
        <v>12</v>
      </c>
      <c r="B476" s="35"/>
      <c r="C476" s="35"/>
      <c r="D476" s="35" t="s">
        <v>79</v>
      </c>
      <c r="E476" s="36">
        <v>7000</v>
      </c>
      <c r="F476" s="36">
        <v>13038</v>
      </c>
      <c r="G476" s="67">
        <v>10892.62</v>
      </c>
      <c r="H476" s="184">
        <f t="shared" si="10"/>
        <v>0.8354517564043565</v>
      </c>
      <c r="I476" s="51"/>
      <c r="J476" s="69"/>
      <c r="L476" s="136"/>
      <c r="M476" s="136"/>
      <c r="N476" s="136"/>
    </row>
    <row r="477" spans="1:14" ht="15" customHeight="1">
      <c r="A477" s="38" t="s">
        <v>90</v>
      </c>
      <c r="B477" s="35"/>
      <c r="C477" s="35"/>
      <c r="D477" s="35" t="s">
        <v>89</v>
      </c>
      <c r="E477" s="36">
        <v>154547</v>
      </c>
      <c r="F477" s="36">
        <v>198220</v>
      </c>
      <c r="G477" s="67">
        <v>194557.3</v>
      </c>
      <c r="H477" s="184">
        <f t="shared" si="10"/>
        <v>0.9815220462112804</v>
      </c>
      <c r="I477" s="51"/>
      <c r="J477" s="69"/>
      <c r="L477" s="136"/>
      <c r="M477" s="136"/>
      <c r="N477" s="136"/>
    </row>
    <row r="478" spans="1:14" ht="15" customHeight="1">
      <c r="A478" s="38" t="s">
        <v>90</v>
      </c>
      <c r="B478" s="35"/>
      <c r="C478" s="35"/>
      <c r="D478" s="35" t="s">
        <v>294</v>
      </c>
      <c r="E478" s="36">
        <v>387611</v>
      </c>
      <c r="F478" s="36">
        <v>660000</v>
      </c>
      <c r="G478" s="67">
        <v>604355.39</v>
      </c>
      <c r="H478" s="184">
        <f t="shared" si="10"/>
        <v>0.9156899848484849</v>
      </c>
      <c r="I478" s="51"/>
      <c r="J478" s="69"/>
      <c r="L478" s="136"/>
      <c r="M478" s="136"/>
      <c r="N478" s="136"/>
    </row>
    <row r="479" spans="1:14" ht="15" customHeight="1">
      <c r="A479" s="38" t="s">
        <v>90</v>
      </c>
      <c r="B479" s="35"/>
      <c r="C479" s="35"/>
      <c r="D479" s="35" t="s">
        <v>268</v>
      </c>
      <c r="E479" s="36">
        <v>210793</v>
      </c>
      <c r="F479" s="36">
        <v>120000</v>
      </c>
      <c r="G479" s="67">
        <v>116573.88</v>
      </c>
      <c r="H479" s="184">
        <f t="shared" si="10"/>
        <v>0.971449</v>
      </c>
      <c r="I479" s="51"/>
      <c r="J479" s="69"/>
      <c r="L479" s="136"/>
      <c r="M479" s="136"/>
      <c r="N479" s="136"/>
    </row>
    <row r="480" spans="1:10" s="125" customFormat="1" ht="15" customHeight="1">
      <c r="A480" s="123" t="s">
        <v>62</v>
      </c>
      <c r="B480" s="186"/>
      <c r="C480" s="186">
        <v>90003</v>
      </c>
      <c r="D480" s="186"/>
      <c r="E480" s="187">
        <f>SUM(E481:E488)</f>
        <v>116605</v>
      </c>
      <c r="F480" s="187">
        <f>SUM(F481:F488)</f>
        <v>166072</v>
      </c>
      <c r="G480" s="191">
        <f>SUM(G481:G488)</f>
        <v>155148.14</v>
      </c>
      <c r="H480" s="127">
        <f t="shared" si="10"/>
        <v>0.9342221446119756</v>
      </c>
      <c r="I480" s="127">
        <f>G480/17867254.37</f>
        <v>0.008683378922533357</v>
      </c>
      <c r="J480" s="190"/>
    </row>
    <row r="481" spans="1:14" ht="13.5" customHeight="1">
      <c r="A481" s="47" t="s">
        <v>21</v>
      </c>
      <c r="B481" s="29"/>
      <c r="C481" s="29"/>
      <c r="D481" s="44" t="s">
        <v>81</v>
      </c>
      <c r="E481" s="30">
        <v>1811</v>
      </c>
      <c r="F481" s="30">
        <v>1264</v>
      </c>
      <c r="G481" s="72">
        <v>1263.18</v>
      </c>
      <c r="H481" s="184">
        <f t="shared" si="10"/>
        <v>0.9993512658227849</v>
      </c>
      <c r="I481" s="127"/>
      <c r="J481" s="69"/>
      <c r="L481" s="136"/>
      <c r="M481" s="136"/>
      <c r="N481" s="136"/>
    </row>
    <row r="482" spans="1:14" ht="13.5" customHeight="1">
      <c r="A482" s="47" t="s">
        <v>22</v>
      </c>
      <c r="B482" s="29"/>
      <c r="C482" s="29"/>
      <c r="D482" s="44" t="s">
        <v>82</v>
      </c>
      <c r="E482" s="30">
        <v>294</v>
      </c>
      <c r="F482" s="30">
        <v>204</v>
      </c>
      <c r="G482" s="72">
        <v>203.76</v>
      </c>
      <c r="H482" s="184">
        <f t="shared" si="10"/>
        <v>0.9988235294117647</v>
      </c>
      <c r="I482" s="51"/>
      <c r="J482" s="69"/>
      <c r="L482" s="136"/>
      <c r="M482" s="136"/>
      <c r="N482" s="136"/>
    </row>
    <row r="483" spans="1:14" ht="13.5" customHeight="1">
      <c r="A483" s="47" t="s">
        <v>169</v>
      </c>
      <c r="B483" s="29"/>
      <c r="C483" s="29"/>
      <c r="D483" s="44" t="s">
        <v>170</v>
      </c>
      <c r="E483" s="30">
        <v>12000</v>
      </c>
      <c r="F483" s="30">
        <v>12616</v>
      </c>
      <c r="G483" s="72">
        <v>12616</v>
      </c>
      <c r="H483" s="184">
        <f t="shared" si="10"/>
        <v>1</v>
      </c>
      <c r="I483" s="51"/>
      <c r="J483" s="69"/>
      <c r="L483" s="136"/>
      <c r="M483" s="136"/>
      <c r="N483" s="136"/>
    </row>
    <row r="484" spans="1:14" ht="13.5" customHeight="1">
      <c r="A484" s="32" t="s">
        <v>9</v>
      </c>
      <c r="B484" s="29"/>
      <c r="C484" s="29"/>
      <c r="D484" s="29">
        <v>4210</v>
      </c>
      <c r="E484" s="30">
        <v>57000</v>
      </c>
      <c r="F484" s="30">
        <v>81520</v>
      </c>
      <c r="G484" s="72">
        <v>75715.61</v>
      </c>
      <c r="H484" s="184">
        <f t="shared" si="10"/>
        <v>0.9287979636898921</v>
      </c>
      <c r="I484" s="51"/>
      <c r="J484" s="69"/>
      <c r="L484" s="136"/>
      <c r="M484" s="136"/>
      <c r="N484" s="136"/>
    </row>
    <row r="485" spans="1:14" ht="13.5" customHeight="1">
      <c r="A485" s="32" t="s">
        <v>10</v>
      </c>
      <c r="B485" s="29"/>
      <c r="C485" s="29"/>
      <c r="D485" s="29">
        <v>4260</v>
      </c>
      <c r="E485" s="30">
        <v>2000</v>
      </c>
      <c r="F485" s="30">
        <v>2500</v>
      </c>
      <c r="G485" s="72">
        <v>2424.11</v>
      </c>
      <c r="H485" s="184">
        <f t="shared" si="10"/>
        <v>0.9696440000000001</v>
      </c>
      <c r="I485" s="51"/>
      <c r="J485" s="69"/>
      <c r="L485" s="136"/>
      <c r="M485" s="136"/>
      <c r="N485" s="136"/>
    </row>
    <row r="486" spans="1:14" ht="13.5" customHeight="1">
      <c r="A486" s="47" t="s">
        <v>11</v>
      </c>
      <c r="B486" s="29"/>
      <c r="C486" s="29"/>
      <c r="D486" s="44" t="s">
        <v>136</v>
      </c>
      <c r="E486" s="30">
        <v>2500</v>
      </c>
      <c r="F486" s="30">
        <v>2400</v>
      </c>
      <c r="G486" s="72">
        <v>1533.01</v>
      </c>
      <c r="H486" s="184">
        <f t="shared" si="10"/>
        <v>0.6387541666666666</v>
      </c>
      <c r="I486" s="51"/>
      <c r="J486" s="69"/>
      <c r="L486" s="140"/>
      <c r="M486" s="136"/>
      <c r="N486" s="136"/>
    </row>
    <row r="487" spans="1:14" ht="13.5" customHeight="1">
      <c r="A487" s="32" t="s">
        <v>12</v>
      </c>
      <c r="B487" s="29"/>
      <c r="C487" s="29"/>
      <c r="D487" s="29">
        <v>4300</v>
      </c>
      <c r="E487" s="30">
        <v>40000</v>
      </c>
      <c r="F487" s="30">
        <v>65000</v>
      </c>
      <c r="G487" s="72">
        <v>60824.47</v>
      </c>
      <c r="H487" s="184">
        <f t="shared" si="10"/>
        <v>0.935761076923077</v>
      </c>
      <c r="I487" s="51"/>
      <c r="J487" s="69"/>
      <c r="L487" s="140"/>
      <c r="M487" s="136"/>
      <c r="N487" s="136"/>
    </row>
    <row r="488" spans="1:14" ht="13.5" customHeight="1">
      <c r="A488" s="47" t="s">
        <v>26</v>
      </c>
      <c r="B488" s="29"/>
      <c r="C488" s="29"/>
      <c r="D488" s="44" t="s">
        <v>92</v>
      </c>
      <c r="E488" s="30">
        <v>1000</v>
      </c>
      <c r="F488" s="30">
        <v>568</v>
      </c>
      <c r="G488" s="72">
        <v>568</v>
      </c>
      <c r="H488" s="184">
        <f t="shared" si="10"/>
        <v>1</v>
      </c>
      <c r="I488" s="51"/>
      <c r="J488" s="69"/>
      <c r="L488" s="140"/>
      <c r="M488" s="136"/>
      <c r="N488" s="136"/>
    </row>
    <row r="489" spans="1:10" s="125" customFormat="1" ht="15" customHeight="1">
      <c r="A489" s="123" t="s">
        <v>250</v>
      </c>
      <c r="B489" s="186"/>
      <c r="C489" s="186">
        <v>90004</v>
      </c>
      <c r="D489" s="186"/>
      <c r="E489" s="187">
        <f>SUM(E490:E494)</f>
        <v>54600</v>
      </c>
      <c r="F489" s="187">
        <f>SUM(F490:F494)</f>
        <v>94375</v>
      </c>
      <c r="G489" s="191">
        <f>SUM(G490:G494)</f>
        <v>75853.23</v>
      </c>
      <c r="H489" s="127">
        <f t="shared" si="10"/>
        <v>0.803742834437086</v>
      </c>
      <c r="I489" s="127">
        <f>G489/17867254.37</f>
        <v>0.004245376957713285</v>
      </c>
      <c r="J489" s="190"/>
    </row>
    <row r="490" spans="1:14" ht="15" customHeight="1">
      <c r="A490" s="47" t="s">
        <v>169</v>
      </c>
      <c r="B490" s="29"/>
      <c r="C490" s="29"/>
      <c r="D490" s="44" t="s">
        <v>170</v>
      </c>
      <c r="E490" s="30">
        <v>1500</v>
      </c>
      <c r="F490" s="30">
        <v>1020</v>
      </c>
      <c r="G490" s="72">
        <v>1020</v>
      </c>
      <c r="H490" s="184">
        <f t="shared" si="10"/>
        <v>1</v>
      </c>
      <c r="I490" s="127"/>
      <c r="J490" s="69"/>
      <c r="L490" s="136"/>
      <c r="M490" s="136"/>
      <c r="N490" s="136"/>
    </row>
    <row r="491" spans="1:14" ht="15" customHeight="1">
      <c r="A491" s="32" t="s">
        <v>9</v>
      </c>
      <c r="B491" s="29"/>
      <c r="C491" s="29"/>
      <c r="D491" s="29">
        <v>4210</v>
      </c>
      <c r="E491" s="30">
        <v>40000</v>
      </c>
      <c r="F491" s="30">
        <v>77667</v>
      </c>
      <c r="G491" s="72">
        <v>61311.75</v>
      </c>
      <c r="H491" s="184">
        <f t="shared" si="10"/>
        <v>0.7894182857584302</v>
      </c>
      <c r="I491" s="51"/>
      <c r="J491" s="69"/>
      <c r="L491" s="136"/>
      <c r="M491" s="136"/>
      <c r="N491" s="136"/>
    </row>
    <row r="492" spans="1:14" ht="15" customHeight="1">
      <c r="A492" s="32" t="s">
        <v>10</v>
      </c>
      <c r="B492" s="29"/>
      <c r="C492" s="29"/>
      <c r="D492" s="29" t="s">
        <v>158</v>
      </c>
      <c r="E492" s="30">
        <v>600</v>
      </c>
      <c r="F492" s="30">
        <v>238</v>
      </c>
      <c r="G492" s="72">
        <v>237.6</v>
      </c>
      <c r="H492" s="184">
        <f t="shared" si="10"/>
        <v>0.9983193277310924</v>
      </c>
      <c r="I492" s="51"/>
      <c r="J492" s="69"/>
      <c r="L492" s="136"/>
      <c r="M492" s="136"/>
      <c r="N492" s="136"/>
    </row>
    <row r="493" spans="1:14" ht="15" customHeight="1">
      <c r="A493" s="47" t="s">
        <v>11</v>
      </c>
      <c r="B493" s="29"/>
      <c r="C493" s="29"/>
      <c r="D493" s="44" t="s">
        <v>136</v>
      </c>
      <c r="E493" s="30">
        <v>500</v>
      </c>
      <c r="F493" s="30">
        <v>685</v>
      </c>
      <c r="G493" s="72">
        <v>684.6</v>
      </c>
      <c r="H493" s="184">
        <f t="shared" si="10"/>
        <v>0.9994160583941606</v>
      </c>
      <c r="I493" s="51"/>
      <c r="J493" s="69"/>
      <c r="L493" s="136"/>
      <c r="M493" s="136"/>
      <c r="N493" s="136"/>
    </row>
    <row r="494" spans="1:10" ht="15" customHeight="1">
      <c r="A494" s="32" t="s">
        <v>12</v>
      </c>
      <c r="B494" s="29"/>
      <c r="C494" s="29"/>
      <c r="D494" s="29">
        <v>4300</v>
      </c>
      <c r="E494" s="30">
        <v>12000</v>
      </c>
      <c r="F494" s="30">
        <v>14765</v>
      </c>
      <c r="G494" s="72">
        <v>12599.28</v>
      </c>
      <c r="H494" s="184">
        <f t="shared" si="10"/>
        <v>0.853320690822892</v>
      </c>
      <c r="I494" s="51"/>
      <c r="J494" s="69"/>
    </row>
    <row r="495" spans="1:10" s="125" customFormat="1" ht="27" customHeight="1">
      <c r="A495" s="123" t="s">
        <v>338</v>
      </c>
      <c r="B495" s="186"/>
      <c r="C495" s="186" t="s">
        <v>323</v>
      </c>
      <c r="D495" s="186"/>
      <c r="E495" s="187">
        <f>SUM(E496)</f>
        <v>4000</v>
      </c>
      <c r="F495" s="187">
        <f>SUM(F496)</f>
        <v>0</v>
      </c>
      <c r="G495" s="191">
        <f>SUM(G496)</f>
        <v>0</v>
      </c>
      <c r="H495" s="127"/>
      <c r="I495" s="127">
        <f>G495/17867254.37</f>
        <v>0</v>
      </c>
      <c r="J495" s="190"/>
    </row>
    <row r="496" spans="1:10" ht="15" customHeight="1">
      <c r="A496" s="32" t="s">
        <v>12</v>
      </c>
      <c r="B496" s="29"/>
      <c r="C496" s="29"/>
      <c r="D496" s="29" t="s">
        <v>79</v>
      </c>
      <c r="E496" s="30">
        <v>4000</v>
      </c>
      <c r="F496" s="30">
        <v>0</v>
      </c>
      <c r="G496" s="72">
        <v>0</v>
      </c>
      <c r="H496" s="184"/>
      <c r="I496" s="127"/>
      <c r="J496" s="69"/>
    </row>
    <row r="497" spans="1:10" s="125" customFormat="1" ht="15" customHeight="1">
      <c r="A497" s="123" t="s">
        <v>63</v>
      </c>
      <c r="B497" s="186"/>
      <c r="C497" s="186">
        <v>90015</v>
      </c>
      <c r="D497" s="186"/>
      <c r="E497" s="187">
        <f>SUM(E498:E502)</f>
        <v>289000</v>
      </c>
      <c r="F497" s="187">
        <f>SUM(F498:F502)</f>
        <v>281000</v>
      </c>
      <c r="G497" s="191">
        <f>SUM(G498:G502)</f>
        <v>241856.44</v>
      </c>
      <c r="H497" s="127">
        <f t="shared" si="10"/>
        <v>0.8606990747330961</v>
      </c>
      <c r="I497" s="127">
        <f>G497/17867254.37</f>
        <v>0.01353629578398396</v>
      </c>
      <c r="J497" s="190"/>
    </row>
    <row r="498" spans="1:10" ht="15" customHeight="1">
      <c r="A498" s="47" t="s">
        <v>9</v>
      </c>
      <c r="B498" s="29"/>
      <c r="C498" s="29"/>
      <c r="D498" s="44" t="s">
        <v>83</v>
      </c>
      <c r="E498" s="30">
        <v>15000</v>
      </c>
      <c r="F498" s="30">
        <v>14500</v>
      </c>
      <c r="G498" s="72">
        <v>13388.83</v>
      </c>
      <c r="H498" s="184">
        <f t="shared" si="10"/>
        <v>0.9233675862068965</v>
      </c>
      <c r="I498" s="127"/>
      <c r="J498" s="69"/>
    </row>
    <row r="499" spans="1:10" ht="15" customHeight="1">
      <c r="A499" s="32" t="s">
        <v>10</v>
      </c>
      <c r="B499" s="29"/>
      <c r="C499" s="29"/>
      <c r="D499" s="29">
        <v>4260</v>
      </c>
      <c r="E499" s="30">
        <v>200000</v>
      </c>
      <c r="F499" s="30">
        <v>199000</v>
      </c>
      <c r="G499" s="141">
        <v>172463.47</v>
      </c>
      <c r="H499" s="184">
        <f t="shared" si="10"/>
        <v>0.8666506030150753</v>
      </c>
      <c r="I499" s="51"/>
      <c r="J499" s="69"/>
    </row>
    <row r="500" spans="1:10" ht="15" customHeight="1">
      <c r="A500" s="32" t="s">
        <v>11</v>
      </c>
      <c r="B500" s="29"/>
      <c r="C500" s="29"/>
      <c r="D500" s="29">
        <v>4270</v>
      </c>
      <c r="E500" s="30">
        <v>60000</v>
      </c>
      <c r="F500" s="30">
        <v>54000</v>
      </c>
      <c r="G500" s="72">
        <v>45556.7</v>
      </c>
      <c r="H500" s="184">
        <f t="shared" si="10"/>
        <v>0.8436425925925926</v>
      </c>
      <c r="I500" s="51"/>
      <c r="J500" s="69"/>
    </row>
    <row r="501" spans="1:10" ht="15" customHeight="1">
      <c r="A501" s="32" t="s">
        <v>12</v>
      </c>
      <c r="B501" s="29"/>
      <c r="C501" s="29"/>
      <c r="D501" s="29">
        <v>4300</v>
      </c>
      <c r="E501" s="30">
        <v>14000</v>
      </c>
      <c r="F501" s="30">
        <v>7500</v>
      </c>
      <c r="G501" s="72">
        <v>4709.55</v>
      </c>
      <c r="H501" s="184">
        <f t="shared" si="10"/>
        <v>0.62794</v>
      </c>
      <c r="I501" s="51"/>
      <c r="J501" s="69"/>
    </row>
    <row r="502" spans="1:10" ht="15" customHeight="1">
      <c r="A502" s="32" t="s">
        <v>90</v>
      </c>
      <c r="B502" s="29"/>
      <c r="C502" s="29"/>
      <c r="D502" s="29" t="s">
        <v>89</v>
      </c>
      <c r="E502" s="30">
        <v>0</v>
      </c>
      <c r="F502" s="30">
        <v>6000</v>
      </c>
      <c r="G502" s="72">
        <v>5737.89</v>
      </c>
      <c r="H502" s="184">
        <f t="shared" si="10"/>
        <v>0.956315</v>
      </c>
      <c r="I502" s="51"/>
      <c r="J502" s="69"/>
    </row>
    <row r="503" spans="1:10" s="125" customFormat="1" ht="25.5" customHeight="1">
      <c r="A503" s="123" t="s">
        <v>235</v>
      </c>
      <c r="B503" s="186"/>
      <c r="C503" s="186" t="s">
        <v>236</v>
      </c>
      <c r="D503" s="186"/>
      <c r="E503" s="187">
        <v>200</v>
      </c>
      <c r="F503" s="187">
        <v>1600</v>
      </c>
      <c r="G503" s="191">
        <v>0</v>
      </c>
      <c r="H503" s="127">
        <f t="shared" si="10"/>
        <v>0</v>
      </c>
      <c r="I503" s="51">
        <f>G503/17867254.37</f>
        <v>0</v>
      </c>
      <c r="J503" s="190"/>
    </row>
    <row r="504" spans="1:10" ht="15" customHeight="1">
      <c r="A504" s="32" t="s">
        <v>9</v>
      </c>
      <c r="B504" s="29"/>
      <c r="C504" s="29"/>
      <c r="D504" s="29" t="s">
        <v>83</v>
      </c>
      <c r="E504" s="30">
        <v>200</v>
      </c>
      <c r="F504" s="30">
        <v>1600</v>
      </c>
      <c r="G504" s="72">
        <v>0</v>
      </c>
      <c r="H504" s="184">
        <f t="shared" si="10"/>
        <v>0</v>
      </c>
      <c r="I504" s="127"/>
      <c r="J504" s="69"/>
    </row>
    <row r="505" spans="1:10" s="125" customFormat="1" ht="15" customHeight="1">
      <c r="A505" s="123" t="s">
        <v>15</v>
      </c>
      <c r="B505" s="186"/>
      <c r="C505" s="186" t="s">
        <v>91</v>
      </c>
      <c r="D505" s="186"/>
      <c r="E505" s="187">
        <f>SUM(E506:E518)</f>
        <v>361198</v>
      </c>
      <c r="F505" s="187">
        <f>SUM(F506:F518)</f>
        <v>330788</v>
      </c>
      <c r="G505" s="191">
        <f>SUM(G506:G518)</f>
        <v>307165.23</v>
      </c>
      <c r="H505" s="127">
        <f t="shared" si="10"/>
        <v>0.9285863755638052</v>
      </c>
      <c r="I505" s="51">
        <f>G505/17867254.37</f>
        <v>0.01719151827354882</v>
      </c>
      <c r="J505" s="190"/>
    </row>
    <row r="506" spans="1:10" ht="15" customHeight="1">
      <c r="A506" s="47" t="s">
        <v>372</v>
      </c>
      <c r="B506" s="29"/>
      <c r="C506" s="29"/>
      <c r="D506" s="44" t="s">
        <v>98</v>
      </c>
      <c r="E506" s="30">
        <v>9800</v>
      </c>
      <c r="F506" s="30">
        <v>9800</v>
      </c>
      <c r="G506" s="72">
        <v>9307.84</v>
      </c>
      <c r="H506" s="184">
        <f t="shared" si="10"/>
        <v>0.9497795918367347</v>
      </c>
      <c r="I506" s="127"/>
      <c r="J506" s="69"/>
    </row>
    <row r="507" spans="1:10" ht="15" customHeight="1">
      <c r="A507" s="47" t="s">
        <v>19</v>
      </c>
      <c r="B507" s="29"/>
      <c r="C507" s="29"/>
      <c r="D507" s="44" t="s">
        <v>155</v>
      </c>
      <c r="E507" s="30">
        <v>207506</v>
      </c>
      <c r="F507" s="30">
        <v>233053</v>
      </c>
      <c r="G507" s="72">
        <v>213848.34</v>
      </c>
      <c r="H507" s="184">
        <f t="shared" si="10"/>
        <v>0.9175953109378553</v>
      </c>
      <c r="I507" s="51"/>
      <c r="J507" s="69"/>
    </row>
    <row r="508" spans="1:10" ht="14.25" customHeight="1">
      <c r="A508" s="47" t="s">
        <v>20</v>
      </c>
      <c r="B508" s="29"/>
      <c r="C508" s="29"/>
      <c r="D508" s="44" t="s">
        <v>178</v>
      </c>
      <c r="E508" s="30">
        <v>20980</v>
      </c>
      <c r="F508" s="30">
        <v>20933</v>
      </c>
      <c r="G508" s="72">
        <v>20932.5</v>
      </c>
      <c r="H508" s="184">
        <f t="shared" si="10"/>
        <v>0.9999761142693355</v>
      </c>
      <c r="I508" s="51"/>
      <c r="J508" s="69"/>
    </row>
    <row r="509" spans="1:10" ht="15" customHeight="1">
      <c r="A509" s="47" t="s">
        <v>21</v>
      </c>
      <c r="B509" s="29"/>
      <c r="C509" s="29"/>
      <c r="D509" s="44" t="s">
        <v>81</v>
      </c>
      <c r="E509" s="30">
        <v>34502</v>
      </c>
      <c r="F509" s="30">
        <v>36702</v>
      </c>
      <c r="G509" s="72">
        <v>34617.56</v>
      </c>
      <c r="H509" s="184">
        <f t="shared" si="10"/>
        <v>0.9432063647757615</v>
      </c>
      <c r="I509" s="51"/>
      <c r="J509" s="69"/>
    </row>
    <row r="510" spans="1:10" ht="15" customHeight="1">
      <c r="A510" s="47" t="s">
        <v>22</v>
      </c>
      <c r="B510" s="29"/>
      <c r="C510" s="29"/>
      <c r="D510" s="44" t="s">
        <v>82</v>
      </c>
      <c r="E510" s="30">
        <v>5600</v>
      </c>
      <c r="F510" s="30">
        <v>5800</v>
      </c>
      <c r="G510" s="72">
        <v>5175.09</v>
      </c>
      <c r="H510" s="184">
        <f t="shared" si="10"/>
        <v>0.8922568965517241</v>
      </c>
      <c r="I510" s="51"/>
      <c r="J510" s="69"/>
    </row>
    <row r="511" spans="1:10" ht="15" customHeight="1">
      <c r="A511" s="47" t="s">
        <v>169</v>
      </c>
      <c r="B511" s="29"/>
      <c r="C511" s="29"/>
      <c r="D511" s="44" t="s">
        <v>170</v>
      </c>
      <c r="E511" s="30">
        <v>650</v>
      </c>
      <c r="F511" s="30">
        <v>0</v>
      </c>
      <c r="G511" s="72">
        <v>0</v>
      </c>
      <c r="H511" s="184"/>
      <c r="I511" s="51"/>
      <c r="J511" s="69"/>
    </row>
    <row r="512" spans="1:10" ht="12.75">
      <c r="A512" s="47" t="s">
        <v>9</v>
      </c>
      <c r="B512" s="29"/>
      <c r="C512" s="29"/>
      <c r="D512" s="44" t="s">
        <v>83</v>
      </c>
      <c r="E512" s="30">
        <v>5000</v>
      </c>
      <c r="F512" s="30">
        <v>1800</v>
      </c>
      <c r="G512" s="72">
        <v>1247.12</v>
      </c>
      <c r="H512" s="184">
        <f t="shared" si="10"/>
        <v>0.6928444444444444</v>
      </c>
      <c r="I512" s="51"/>
      <c r="J512" s="69"/>
    </row>
    <row r="513" spans="1:10" ht="15" customHeight="1">
      <c r="A513" s="47" t="s">
        <v>11</v>
      </c>
      <c r="B513" s="29"/>
      <c r="C513" s="29"/>
      <c r="D513" s="44" t="s">
        <v>136</v>
      </c>
      <c r="E513" s="30">
        <v>500</v>
      </c>
      <c r="F513" s="30">
        <v>0</v>
      </c>
      <c r="G513" s="72">
        <v>0</v>
      </c>
      <c r="H513" s="184"/>
      <c r="I513" s="51"/>
      <c r="J513" s="69"/>
    </row>
    <row r="514" spans="1:10" ht="15" customHeight="1">
      <c r="A514" s="47" t="s">
        <v>48</v>
      </c>
      <c r="B514" s="29"/>
      <c r="C514" s="29"/>
      <c r="D514" s="44" t="s">
        <v>138</v>
      </c>
      <c r="E514" s="30">
        <v>1800</v>
      </c>
      <c r="F514" s="30">
        <v>1000</v>
      </c>
      <c r="G514" s="72">
        <v>780</v>
      </c>
      <c r="H514" s="184">
        <f aca="true" t="shared" si="11" ref="H514:H569">G514/F514</f>
        <v>0.78</v>
      </c>
      <c r="I514" s="51"/>
      <c r="J514" s="69"/>
    </row>
    <row r="515" spans="1:10" ht="12.75">
      <c r="A515" s="32" t="s">
        <v>12</v>
      </c>
      <c r="B515" s="29"/>
      <c r="C515" s="29"/>
      <c r="D515" s="29" t="s">
        <v>79</v>
      </c>
      <c r="E515" s="30">
        <v>7000</v>
      </c>
      <c r="F515" s="30">
        <v>3400</v>
      </c>
      <c r="G515" s="72">
        <v>3159.99</v>
      </c>
      <c r="H515" s="184">
        <f t="shared" si="11"/>
        <v>0.9294088235294117</v>
      </c>
      <c r="I515" s="51"/>
      <c r="J515" s="69"/>
    </row>
    <row r="516" spans="1:10" ht="25.5" customHeight="1">
      <c r="A516" s="47" t="s">
        <v>418</v>
      </c>
      <c r="B516" s="29"/>
      <c r="C516" s="29"/>
      <c r="D516" s="44" t="s">
        <v>210</v>
      </c>
      <c r="E516" s="30">
        <v>500</v>
      </c>
      <c r="F516" s="30">
        <v>500</v>
      </c>
      <c r="G516" s="72">
        <v>319.97</v>
      </c>
      <c r="H516" s="184">
        <f t="shared" si="11"/>
        <v>0.6399400000000001</v>
      </c>
      <c r="I516" s="51"/>
      <c r="J516" s="69"/>
    </row>
    <row r="517" spans="1:10" ht="15" customHeight="1">
      <c r="A517" s="47" t="s">
        <v>392</v>
      </c>
      <c r="B517" s="29"/>
      <c r="C517" s="29"/>
      <c r="D517" s="44" t="s">
        <v>147</v>
      </c>
      <c r="E517" s="30">
        <v>17360</v>
      </c>
      <c r="F517" s="30">
        <v>17800</v>
      </c>
      <c r="G517" s="72">
        <v>17776.82</v>
      </c>
      <c r="H517" s="184">
        <f t="shared" si="11"/>
        <v>0.9986977528089888</v>
      </c>
      <c r="I517" s="51"/>
      <c r="J517" s="69"/>
    </row>
    <row r="518" spans="1:10" ht="15" customHeight="1">
      <c r="A518" s="47" t="s">
        <v>90</v>
      </c>
      <c r="B518" s="29"/>
      <c r="C518" s="29"/>
      <c r="D518" s="44" t="s">
        <v>89</v>
      </c>
      <c r="E518" s="30">
        <v>50000</v>
      </c>
      <c r="F518" s="30">
        <v>0</v>
      </c>
      <c r="G518" s="72">
        <v>0</v>
      </c>
      <c r="H518" s="184"/>
      <c r="I518" s="51"/>
      <c r="J518" s="69"/>
    </row>
    <row r="519" spans="1:10" ht="21" customHeight="1">
      <c r="A519" s="34" t="s">
        <v>64</v>
      </c>
      <c r="B519" s="25">
        <v>921</v>
      </c>
      <c r="C519" s="25"/>
      <c r="D519" s="25"/>
      <c r="E519" s="26">
        <f>SUM(E520,E526,E528)</f>
        <v>545750</v>
      </c>
      <c r="F519" s="26">
        <f>SUM(F520,F526,F528)</f>
        <v>575950</v>
      </c>
      <c r="G519" s="66">
        <f>SUM(G520,G526,G528)</f>
        <v>565697.23</v>
      </c>
      <c r="H519" s="51">
        <f t="shared" si="11"/>
        <v>0.9821985068148277</v>
      </c>
      <c r="I519" s="51">
        <f>G519/17867254.37</f>
        <v>0.03166111693970359</v>
      </c>
      <c r="J519" s="26">
        <f>SUM(J520,J526,J528)</f>
        <v>0</v>
      </c>
    </row>
    <row r="520" spans="1:10" s="125" customFormat="1" ht="17.25" customHeight="1">
      <c r="A520" s="123" t="s">
        <v>65</v>
      </c>
      <c r="B520" s="186"/>
      <c r="C520" s="186">
        <v>92105</v>
      </c>
      <c r="D520" s="186"/>
      <c r="E520" s="187">
        <f>SUM(E521:E525)</f>
        <v>31000</v>
      </c>
      <c r="F520" s="187">
        <f>SUM(F521:F525)</f>
        <v>31000</v>
      </c>
      <c r="G520" s="191">
        <f>SUM(G521:G525)</f>
        <v>20747.23</v>
      </c>
      <c r="H520" s="127">
        <f t="shared" si="11"/>
        <v>0.6692654838709677</v>
      </c>
      <c r="I520" s="127">
        <f>G520/17867254.37</f>
        <v>0.0011611873637863252</v>
      </c>
      <c r="J520" s="190"/>
    </row>
    <row r="521" spans="1:10" ht="13.5" customHeight="1">
      <c r="A521" s="47" t="s">
        <v>169</v>
      </c>
      <c r="B521" s="29"/>
      <c r="C521" s="29"/>
      <c r="D521" s="44" t="s">
        <v>170</v>
      </c>
      <c r="E521" s="30">
        <v>7000</v>
      </c>
      <c r="F521" s="30">
        <v>7000</v>
      </c>
      <c r="G521" s="72">
        <v>3000</v>
      </c>
      <c r="H521" s="184">
        <f t="shared" si="11"/>
        <v>0.42857142857142855</v>
      </c>
      <c r="I521" s="51"/>
      <c r="J521" s="69"/>
    </row>
    <row r="522" spans="1:10" ht="13.5" customHeight="1">
      <c r="A522" s="32" t="s">
        <v>9</v>
      </c>
      <c r="B522" s="29"/>
      <c r="C522" s="29"/>
      <c r="D522" s="29" t="s">
        <v>83</v>
      </c>
      <c r="E522" s="30">
        <v>9500</v>
      </c>
      <c r="F522" s="30">
        <v>9500</v>
      </c>
      <c r="G522" s="72">
        <v>6100.23</v>
      </c>
      <c r="H522" s="184">
        <f t="shared" si="11"/>
        <v>0.6421294736842105</v>
      </c>
      <c r="I522" s="51"/>
      <c r="J522" s="69"/>
    </row>
    <row r="523" spans="1:10" ht="13.5" customHeight="1">
      <c r="A523" s="47" t="s">
        <v>10</v>
      </c>
      <c r="B523" s="29"/>
      <c r="C523" s="29"/>
      <c r="D523" s="44" t="s">
        <v>158</v>
      </c>
      <c r="E523" s="30">
        <v>1000</v>
      </c>
      <c r="F523" s="30">
        <v>0</v>
      </c>
      <c r="G523" s="72">
        <v>0</v>
      </c>
      <c r="H523" s="184"/>
      <c r="I523" s="51"/>
      <c r="J523" s="69"/>
    </row>
    <row r="524" spans="1:10" ht="13.5" customHeight="1">
      <c r="A524" s="32" t="s">
        <v>12</v>
      </c>
      <c r="B524" s="29"/>
      <c r="C524" s="29"/>
      <c r="D524" s="29">
        <v>4300</v>
      </c>
      <c r="E524" s="30">
        <v>12000</v>
      </c>
      <c r="F524" s="30">
        <v>14200</v>
      </c>
      <c r="G524" s="72">
        <v>11401</v>
      </c>
      <c r="H524" s="184">
        <f t="shared" si="11"/>
        <v>0.802887323943662</v>
      </c>
      <c r="I524" s="51"/>
      <c r="J524" s="69"/>
    </row>
    <row r="525" spans="1:10" ht="13.5" customHeight="1">
      <c r="A525" s="47" t="s">
        <v>26</v>
      </c>
      <c r="B525" s="29"/>
      <c r="C525" s="29"/>
      <c r="D525" s="29" t="s">
        <v>92</v>
      </c>
      <c r="E525" s="30">
        <v>1500</v>
      </c>
      <c r="F525" s="30">
        <v>300</v>
      </c>
      <c r="G525" s="72">
        <v>246</v>
      </c>
      <c r="H525" s="184">
        <f t="shared" si="11"/>
        <v>0.82</v>
      </c>
      <c r="I525" s="51"/>
      <c r="J525" s="69"/>
    </row>
    <row r="526" spans="1:10" s="125" customFormat="1" ht="15" customHeight="1">
      <c r="A526" s="123" t="s">
        <v>66</v>
      </c>
      <c r="B526" s="186"/>
      <c r="C526" s="186">
        <v>92109</v>
      </c>
      <c r="D526" s="186"/>
      <c r="E526" s="187">
        <f>SUM(E527:E527)</f>
        <v>246750</v>
      </c>
      <c r="F526" s="187">
        <f>SUM(F527:F527)</f>
        <v>254750</v>
      </c>
      <c r="G526" s="191">
        <f>SUM(G527:G527)</f>
        <v>254750</v>
      </c>
      <c r="H526" s="127">
        <f t="shared" si="11"/>
        <v>1</v>
      </c>
      <c r="I526" s="51">
        <f aca="true" t="shared" si="12" ref="I526:I531">G526/17867254.37</f>
        <v>0.014257926524387416</v>
      </c>
      <c r="J526" s="190"/>
    </row>
    <row r="527" spans="1:10" ht="27.75" customHeight="1">
      <c r="A527" s="47" t="s">
        <v>202</v>
      </c>
      <c r="B527" s="29"/>
      <c r="C527" s="29"/>
      <c r="D527" s="44" t="s">
        <v>179</v>
      </c>
      <c r="E527" s="30">
        <v>246750</v>
      </c>
      <c r="F527" s="30">
        <v>254750</v>
      </c>
      <c r="G527" s="72">
        <v>254750</v>
      </c>
      <c r="H527" s="184">
        <f t="shared" si="11"/>
        <v>1</v>
      </c>
      <c r="I527" s="127"/>
      <c r="J527" s="69"/>
    </row>
    <row r="528" spans="1:10" s="125" customFormat="1" ht="15.75" customHeight="1">
      <c r="A528" s="123" t="s">
        <v>67</v>
      </c>
      <c r="B528" s="186"/>
      <c r="C528" s="186">
        <v>92116</v>
      </c>
      <c r="D528" s="186"/>
      <c r="E528" s="187">
        <f>SUM(E529:E529)</f>
        <v>268000</v>
      </c>
      <c r="F528" s="187">
        <f>SUM(F529:F529)</f>
        <v>290200</v>
      </c>
      <c r="G528" s="191">
        <f>SUM(G529:G529)</f>
        <v>290200</v>
      </c>
      <c r="H528" s="127">
        <f t="shared" si="11"/>
        <v>1</v>
      </c>
      <c r="I528" s="51">
        <f t="shared" si="12"/>
        <v>0.016242003051529848</v>
      </c>
      <c r="J528" s="190"/>
    </row>
    <row r="529" spans="1:10" ht="25.5" customHeight="1">
      <c r="A529" s="47" t="s">
        <v>202</v>
      </c>
      <c r="B529" s="29"/>
      <c r="C529" s="29"/>
      <c r="D529" s="44" t="s">
        <v>179</v>
      </c>
      <c r="E529" s="30">
        <v>268000</v>
      </c>
      <c r="F529" s="30">
        <v>290200</v>
      </c>
      <c r="G529" s="72">
        <v>290200</v>
      </c>
      <c r="H529" s="184">
        <f t="shared" si="11"/>
        <v>1</v>
      </c>
      <c r="I529" s="127"/>
      <c r="J529" s="69"/>
    </row>
    <row r="530" spans="1:10" ht="21" customHeight="1">
      <c r="A530" s="34" t="s">
        <v>411</v>
      </c>
      <c r="B530" s="25">
        <v>926</v>
      </c>
      <c r="C530" s="25"/>
      <c r="D530" s="25"/>
      <c r="E530" s="26">
        <f>SUM(E531,E549,E551)</f>
        <v>261655</v>
      </c>
      <c r="F530" s="26">
        <f>SUM(F531,F549,F551)</f>
        <v>294593</v>
      </c>
      <c r="G530" s="66">
        <f>SUM(G531,G549,G551)</f>
        <v>280717.75</v>
      </c>
      <c r="H530" s="51">
        <f t="shared" si="11"/>
        <v>0.9529002725794571</v>
      </c>
      <c r="I530" s="51">
        <f t="shared" si="12"/>
        <v>0.015711297560711896</v>
      </c>
      <c r="J530" s="119">
        <v>0</v>
      </c>
    </row>
    <row r="531" spans="1:10" s="125" customFormat="1" ht="15" customHeight="1">
      <c r="A531" s="200" t="s">
        <v>269</v>
      </c>
      <c r="B531" s="193"/>
      <c r="C531" s="193" t="s">
        <v>270</v>
      </c>
      <c r="D531" s="193"/>
      <c r="E531" s="194">
        <f>SUM(E532:E546)</f>
        <v>136655</v>
      </c>
      <c r="F531" s="194">
        <f>SUM(F532:F548)</f>
        <v>154593</v>
      </c>
      <c r="G531" s="195">
        <f>SUM(G532:G548)</f>
        <v>141303.87000000002</v>
      </c>
      <c r="H531" s="127">
        <f t="shared" si="11"/>
        <v>0.9140379577341796</v>
      </c>
      <c r="I531" s="127">
        <f t="shared" si="12"/>
        <v>0.007908538551802126</v>
      </c>
      <c r="J531" s="190"/>
    </row>
    <row r="532" spans="1:10" ht="15" customHeight="1">
      <c r="A532" s="38" t="s">
        <v>372</v>
      </c>
      <c r="B532" s="35"/>
      <c r="C532" s="35"/>
      <c r="D532" s="35" t="s">
        <v>98</v>
      </c>
      <c r="E532" s="36">
        <v>500</v>
      </c>
      <c r="F532" s="36">
        <v>960</v>
      </c>
      <c r="G532" s="67">
        <v>859.86</v>
      </c>
      <c r="H532" s="184">
        <f t="shared" si="11"/>
        <v>0.8956875</v>
      </c>
      <c r="I532" s="51"/>
      <c r="J532" s="69"/>
    </row>
    <row r="533" spans="1:10" ht="15" customHeight="1">
      <c r="A533" s="38" t="s">
        <v>19</v>
      </c>
      <c r="B533" s="35"/>
      <c r="C533" s="35"/>
      <c r="D533" s="35" t="s">
        <v>155</v>
      </c>
      <c r="E533" s="36">
        <v>46510</v>
      </c>
      <c r="F533" s="36">
        <v>44481</v>
      </c>
      <c r="G533" s="67">
        <v>44404.98</v>
      </c>
      <c r="H533" s="184">
        <f t="shared" si="11"/>
        <v>0.9982909556889459</v>
      </c>
      <c r="I533" s="51"/>
      <c r="J533" s="69"/>
    </row>
    <row r="534" spans="1:10" ht="12.75">
      <c r="A534" s="38" t="s">
        <v>20</v>
      </c>
      <c r="B534" s="35"/>
      <c r="C534" s="35"/>
      <c r="D534" s="35" t="s">
        <v>178</v>
      </c>
      <c r="E534" s="36">
        <v>3515</v>
      </c>
      <c r="F534" s="36">
        <v>3515</v>
      </c>
      <c r="G534" s="67">
        <v>3513.81</v>
      </c>
      <c r="H534" s="184">
        <f t="shared" si="11"/>
        <v>0.9996614509246088</v>
      </c>
      <c r="I534" s="51"/>
      <c r="J534" s="69"/>
    </row>
    <row r="535" spans="1:10" ht="14.25" customHeight="1">
      <c r="A535" s="38" t="s">
        <v>21</v>
      </c>
      <c r="B535" s="35"/>
      <c r="C535" s="35"/>
      <c r="D535" s="35" t="s">
        <v>81</v>
      </c>
      <c r="E535" s="36">
        <v>8310</v>
      </c>
      <c r="F535" s="36">
        <v>7310</v>
      </c>
      <c r="G535" s="67">
        <v>7266.1</v>
      </c>
      <c r="H535" s="184">
        <f t="shared" si="11"/>
        <v>0.9939945280437757</v>
      </c>
      <c r="I535" s="51"/>
      <c r="J535" s="69"/>
    </row>
    <row r="536" spans="1:10" ht="15" customHeight="1">
      <c r="A536" s="38" t="s">
        <v>22</v>
      </c>
      <c r="B536" s="35"/>
      <c r="C536" s="35"/>
      <c r="D536" s="35" t="s">
        <v>82</v>
      </c>
      <c r="E536" s="36">
        <v>1350</v>
      </c>
      <c r="F536" s="36">
        <v>1200</v>
      </c>
      <c r="G536" s="67">
        <v>1173.99</v>
      </c>
      <c r="H536" s="184">
        <f t="shared" si="11"/>
        <v>0.978325</v>
      </c>
      <c r="I536" s="51"/>
      <c r="J536" s="69"/>
    </row>
    <row r="537" spans="1:10" ht="15" customHeight="1">
      <c r="A537" s="38" t="s">
        <v>169</v>
      </c>
      <c r="B537" s="35"/>
      <c r="C537" s="35"/>
      <c r="D537" s="35" t="s">
        <v>170</v>
      </c>
      <c r="E537" s="36">
        <v>5000</v>
      </c>
      <c r="F537" s="36">
        <v>7000</v>
      </c>
      <c r="G537" s="67">
        <v>5630</v>
      </c>
      <c r="H537" s="184">
        <f t="shared" si="11"/>
        <v>0.8042857142857143</v>
      </c>
      <c r="I537" s="51"/>
      <c r="J537" s="69"/>
    </row>
    <row r="538" spans="1:10" ht="15" customHeight="1">
      <c r="A538" s="38" t="s">
        <v>9</v>
      </c>
      <c r="B538" s="35"/>
      <c r="C538" s="35"/>
      <c r="D538" s="35" t="s">
        <v>83</v>
      </c>
      <c r="E538" s="36">
        <v>31000</v>
      </c>
      <c r="F538" s="36">
        <v>33698</v>
      </c>
      <c r="G538" s="67">
        <v>32026.59</v>
      </c>
      <c r="H538" s="184">
        <f t="shared" si="11"/>
        <v>0.9504003204937979</v>
      </c>
      <c r="I538" s="51"/>
      <c r="J538" s="69"/>
    </row>
    <row r="539" spans="1:10" ht="24.75" customHeight="1">
      <c r="A539" s="38" t="s">
        <v>382</v>
      </c>
      <c r="B539" s="35"/>
      <c r="C539" s="35"/>
      <c r="D539" s="35" t="s">
        <v>177</v>
      </c>
      <c r="E539" s="36">
        <v>1000</v>
      </c>
      <c r="F539" s="36">
        <v>1000</v>
      </c>
      <c r="G539" s="67">
        <v>998.47</v>
      </c>
      <c r="H539" s="184">
        <f t="shared" si="11"/>
        <v>0.9984700000000001</v>
      </c>
      <c r="I539" s="51"/>
      <c r="J539" s="69"/>
    </row>
    <row r="540" spans="1:10" s="41" customFormat="1" ht="15" customHeight="1">
      <c r="A540" s="38" t="s">
        <v>10</v>
      </c>
      <c r="B540" s="35"/>
      <c r="C540" s="35"/>
      <c r="D540" s="35" t="s">
        <v>158</v>
      </c>
      <c r="E540" s="36">
        <v>19000</v>
      </c>
      <c r="F540" s="36">
        <v>19000</v>
      </c>
      <c r="G540" s="67">
        <v>16830.75</v>
      </c>
      <c r="H540" s="184">
        <f t="shared" si="11"/>
        <v>0.8858289473684211</v>
      </c>
      <c r="I540" s="51"/>
      <c r="J540" s="69"/>
    </row>
    <row r="541" spans="1:10" s="41" customFormat="1" ht="15" customHeight="1">
      <c r="A541" s="38" t="s">
        <v>11</v>
      </c>
      <c r="B541" s="35"/>
      <c r="C541" s="35"/>
      <c r="D541" s="35" t="s">
        <v>136</v>
      </c>
      <c r="E541" s="36">
        <v>3500</v>
      </c>
      <c r="F541" s="36">
        <v>1876</v>
      </c>
      <c r="G541" s="67">
        <v>0</v>
      </c>
      <c r="H541" s="184">
        <f t="shared" si="11"/>
        <v>0</v>
      </c>
      <c r="I541" s="51"/>
      <c r="J541" s="69"/>
    </row>
    <row r="542" spans="1:10" s="41" customFormat="1" ht="15" customHeight="1">
      <c r="A542" s="38" t="s">
        <v>48</v>
      </c>
      <c r="B542" s="35"/>
      <c r="C542" s="35"/>
      <c r="D542" s="35" t="s">
        <v>138</v>
      </c>
      <c r="E542" s="36">
        <v>0</v>
      </c>
      <c r="F542" s="36">
        <v>108</v>
      </c>
      <c r="G542" s="67">
        <v>108</v>
      </c>
      <c r="H542" s="184">
        <f t="shared" si="11"/>
        <v>1</v>
      </c>
      <c r="I542" s="51"/>
      <c r="J542" s="69"/>
    </row>
    <row r="543" spans="1:10" s="41" customFormat="1" ht="15" customHeight="1">
      <c r="A543" s="38" t="s">
        <v>12</v>
      </c>
      <c r="B543" s="35"/>
      <c r="C543" s="35"/>
      <c r="D543" s="35" t="s">
        <v>79</v>
      </c>
      <c r="E543" s="36">
        <v>12000</v>
      </c>
      <c r="F543" s="36">
        <v>20250</v>
      </c>
      <c r="G543" s="67">
        <v>15787.79</v>
      </c>
      <c r="H543" s="184">
        <f t="shared" si="11"/>
        <v>0.779643950617284</v>
      </c>
      <c r="I543" s="51"/>
      <c r="J543" s="69"/>
    </row>
    <row r="544" spans="1:10" s="41" customFormat="1" ht="39.75" customHeight="1">
      <c r="A544" s="38" t="s">
        <v>374</v>
      </c>
      <c r="B544" s="35"/>
      <c r="C544" s="35"/>
      <c r="D544" s="35" t="s">
        <v>211</v>
      </c>
      <c r="E544" s="36">
        <v>1800</v>
      </c>
      <c r="F544" s="36">
        <v>1464</v>
      </c>
      <c r="G544" s="67">
        <v>1252.33</v>
      </c>
      <c r="H544" s="184">
        <f t="shared" si="11"/>
        <v>0.8554166666666666</v>
      </c>
      <c r="I544" s="51"/>
      <c r="J544" s="69"/>
    </row>
    <row r="545" spans="1:10" s="41" customFormat="1" ht="15" customHeight="1">
      <c r="A545" s="38" t="s">
        <v>26</v>
      </c>
      <c r="B545" s="35"/>
      <c r="C545" s="35"/>
      <c r="D545" s="35" t="s">
        <v>92</v>
      </c>
      <c r="E545" s="36">
        <v>1000</v>
      </c>
      <c r="F545" s="36">
        <v>350</v>
      </c>
      <c r="G545" s="67">
        <v>254.77</v>
      </c>
      <c r="H545" s="184">
        <f t="shared" si="11"/>
        <v>0.7279142857142857</v>
      </c>
      <c r="I545" s="51"/>
      <c r="J545" s="69"/>
    </row>
    <row r="546" spans="1:10" s="41" customFormat="1" ht="15" customHeight="1">
      <c r="A546" s="38" t="s">
        <v>392</v>
      </c>
      <c r="B546" s="35"/>
      <c r="C546" s="35"/>
      <c r="D546" s="35" t="s">
        <v>147</v>
      </c>
      <c r="E546" s="36">
        <v>2170</v>
      </c>
      <c r="F546" s="36">
        <v>2257</v>
      </c>
      <c r="G546" s="67">
        <v>2256.23</v>
      </c>
      <c r="H546" s="184">
        <f t="shared" si="11"/>
        <v>0.9996588391670359</v>
      </c>
      <c r="I546" s="51"/>
      <c r="J546" s="69"/>
    </row>
    <row r="547" spans="1:10" s="41" customFormat="1" ht="15" customHeight="1">
      <c r="A547" s="80" t="s">
        <v>225</v>
      </c>
      <c r="B547" s="35"/>
      <c r="C547" s="35"/>
      <c r="D547" s="35" t="s">
        <v>226</v>
      </c>
      <c r="E547" s="36">
        <v>0</v>
      </c>
      <c r="F547" s="36">
        <v>124</v>
      </c>
      <c r="G547" s="67">
        <v>124</v>
      </c>
      <c r="H547" s="184">
        <f t="shared" si="11"/>
        <v>1</v>
      </c>
      <c r="I547" s="51"/>
      <c r="J547" s="69"/>
    </row>
    <row r="548" spans="1:10" s="41" customFormat="1" ht="15" customHeight="1">
      <c r="A548" s="38" t="s">
        <v>90</v>
      </c>
      <c r="B548" s="35"/>
      <c r="C548" s="35"/>
      <c r="D548" s="35" t="s">
        <v>89</v>
      </c>
      <c r="E548" s="36">
        <v>0</v>
      </c>
      <c r="F548" s="36">
        <v>10000</v>
      </c>
      <c r="G548" s="67">
        <v>8816.2</v>
      </c>
      <c r="H548" s="184">
        <f t="shared" si="11"/>
        <v>0.8816200000000001</v>
      </c>
      <c r="I548" s="51"/>
      <c r="J548" s="69"/>
    </row>
    <row r="549" spans="1:10" s="125" customFormat="1" ht="15" customHeight="1">
      <c r="A549" s="123" t="s">
        <v>398</v>
      </c>
      <c r="B549" s="186"/>
      <c r="C549" s="186" t="s">
        <v>203</v>
      </c>
      <c r="D549" s="186"/>
      <c r="E549" s="187">
        <f>SUM(E550)</f>
        <v>125000</v>
      </c>
      <c r="F549" s="187">
        <f>SUM(F550)</f>
        <v>125000</v>
      </c>
      <c r="G549" s="191">
        <f>SUM(G550)</f>
        <v>124459.38</v>
      </c>
      <c r="H549" s="127">
        <f t="shared" si="11"/>
        <v>0.9956750400000001</v>
      </c>
      <c r="I549" s="51">
        <f>G549/17867254.37</f>
        <v>0.006965780943320168</v>
      </c>
      <c r="J549" s="190"/>
    </row>
    <row r="550" spans="1:10" s="41" customFormat="1" ht="15" customHeight="1">
      <c r="A550" s="47" t="s">
        <v>200</v>
      </c>
      <c r="B550" s="29"/>
      <c r="C550" s="29"/>
      <c r="D550" s="29">
        <v>2820</v>
      </c>
      <c r="E550" s="30">
        <v>125000</v>
      </c>
      <c r="F550" s="30">
        <v>125000</v>
      </c>
      <c r="G550" s="72">
        <v>124459.38</v>
      </c>
      <c r="H550" s="184">
        <f t="shared" si="11"/>
        <v>0.9956750400000001</v>
      </c>
      <c r="I550" s="127"/>
      <c r="J550" s="69"/>
    </row>
    <row r="551" spans="1:10" s="125" customFormat="1" ht="15" customHeight="1">
      <c r="A551" s="123" t="s">
        <v>15</v>
      </c>
      <c r="B551" s="186"/>
      <c r="C551" s="186">
        <v>92695</v>
      </c>
      <c r="D551" s="186"/>
      <c r="E551" s="187">
        <f>SUM(E552:E552)</f>
        <v>0</v>
      </c>
      <c r="F551" s="187">
        <f>SUM(F552:F552)</f>
        <v>15000</v>
      </c>
      <c r="G551" s="191">
        <f>SUM(G552:G552)</f>
        <v>14954.5</v>
      </c>
      <c r="H551" s="127">
        <f t="shared" si="11"/>
        <v>0.9969666666666667</v>
      </c>
      <c r="I551" s="51">
        <f>G551/17867254.37</f>
        <v>0.000836978065589604</v>
      </c>
      <c r="J551" s="190"/>
    </row>
    <row r="552" spans="1:10" s="41" customFormat="1" ht="15" customHeight="1">
      <c r="A552" s="52" t="s">
        <v>339</v>
      </c>
      <c r="B552" s="29"/>
      <c r="C552" s="29"/>
      <c r="D552" s="53" t="s">
        <v>89</v>
      </c>
      <c r="E552" s="30">
        <v>0</v>
      </c>
      <c r="F552" s="30">
        <v>15000</v>
      </c>
      <c r="G552" s="72">
        <v>14954.5</v>
      </c>
      <c r="H552" s="184">
        <f t="shared" si="11"/>
        <v>0.9969666666666667</v>
      </c>
      <c r="I552" s="127"/>
      <c r="J552" s="69"/>
    </row>
    <row r="553" spans="1:10" s="41" customFormat="1" ht="24" customHeight="1">
      <c r="A553" s="39" t="s">
        <v>68</v>
      </c>
      <c r="B553" s="40"/>
      <c r="C553" s="40"/>
      <c r="D553" s="40"/>
      <c r="E553" s="82">
        <f>SUM(E3,E14,E31,E56,E122,E136,E159,E166,E172,E175,E314,E340,E442,E469,E519,E530,E51,E409,E10)</f>
        <v>16836426</v>
      </c>
      <c r="F553" s="82">
        <f>SUM(F3,F14,F31,F56,F122,F136,F159,F166,F172,F175,F314,F340,F442,F469,F519,F530,F51,F409,F10)</f>
        <v>18649298</v>
      </c>
      <c r="G553" s="142">
        <f>SUM(G3,G14,G31,G56,G122,G136,G159,G166,G172,G175,G314,G340,G442,G469,G519,G530,G51,G409,G10)</f>
        <v>17867254.37</v>
      </c>
      <c r="H553" s="51">
        <f>G553/F553</f>
        <v>0.9580657872483994</v>
      </c>
      <c r="I553" s="51">
        <f>G553/17867254.37</f>
        <v>1</v>
      </c>
      <c r="J553" s="119">
        <v>0</v>
      </c>
    </row>
    <row r="554" spans="1:10" s="41" customFormat="1" ht="15" customHeight="1">
      <c r="A554" s="52" t="s">
        <v>324</v>
      </c>
      <c r="B554" s="111"/>
      <c r="C554" s="111"/>
      <c r="D554" s="111"/>
      <c r="E554" s="111"/>
      <c r="F554" s="111"/>
      <c r="G554" s="113"/>
      <c r="H554" s="51"/>
      <c r="I554" s="184"/>
      <c r="J554" s="122"/>
    </row>
    <row r="555" spans="1:10" s="41" customFormat="1" ht="39" customHeight="1">
      <c r="A555" s="123" t="s">
        <v>325</v>
      </c>
      <c r="B555" s="124"/>
      <c r="C555" s="124"/>
      <c r="D555" s="124"/>
      <c r="E555" s="131">
        <v>14184649</v>
      </c>
      <c r="F555" s="131">
        <v>15273074</v>
      </c>
      <c r="G555" s="132">
        <v>14626978.77</v>
      </c>
      <c r="H555" s="51">
        <f t="shared" si="11"/>
        <v>0.9576971060311762</v>
      </c>
      <c r="I555" s="51">
        <f aca="true" t="shared" si="13" ref="I555:I568">G555/17867254.37</f>
        <v>0.818647256433502</v>
      </c>
      <c r="J555" s="342" t="s">
        <v>340</v>
      </c>
    </row>
    <row r="556" spans="1:10" s="41" customFormat="1" ht="15" customHeight="1">
      <c r="A556" s="52" t="s">
        <v>327</v>
      </c>
      <c r="B556" s="111"/>
      <c r="C556" s="111"/>
      <c r="D556" s="111"/>
      <c r="E556" s="114"/>
      <c r="F556" s="114"/>
      <c r="G556" s="126"/>
      <c r="H556" s="51"/>
      <c r="I556" s="184"/>
      <c r="J556" s="343"/>
    </row>
    <row r="557" spans="1:10" s="41" customFormat="1" ht="15" customHeight="1">
      <c r="A557" s="52" t="s">
        <v>328</v>
      </c>
      <c r="B557" s="111"/>
      <c r="C557" s="111"/>
      <c r="D557" s="111"/>
      <c r="E557" s="128">
        <v>6883936</v>
      </c>
      <c r="F557" s="128">
        <v>6979763</v>
      </c>
      <c r="G557" s="129">
        <v>6779303.91</v>
      </c>
      <c r="H557" s="184">
        <f>G557/F557</f>
        <v>0.9712799574999896</v>
      </c>
      <c r="I557" s="184">
        <f t="shared" si="13"/>
        <v>0.3794261708941014</v>
      </c>
      <c r="J557" s="130">
        <f>G557/14626978.77</f>
        <v>0.46347943868657165</v>
      </c>
    </row>
    <row r="558" spans="1:10" ht="15" customHeight="1">
      <c r="A558" s="52" t="s">
        <v>329</v>
      </c>
      <c r="B558" s="111"/>
      <c r="C558" s="111"/>
      <c r="D558" s="111"/>
      <c r="E558" s="128">
        <v>3062412</v>
      </c>
      <c r="F558" s="128">
        <v>3421887</v>
      </c>
      <c r="G558" s="209">
        <v>3082280.7</v>
      </c>
      <c r="H558" s="184">
        <f t="shared" si="11"/>
        <v>0.9007546713260842</v>
      </c>
      <c r="I558" s="184">
        <f t="shared" si="13"/>
        <v>0.17251003630279654</v>
      </c>
      <c r="J558" s="130">
        <f aca="true" t="shared" si="14" ref="J558:J563">G558/14626978.77</f>
        <v>0.2107257245988332</v>
      </c>
    </row>
    <row r="559" spans="1:10" ht="12.75">
      <c r="A559" s="52" t="s">
        <v>330</v>
      </c>
      <c r="B559" s="111"/>
      <c r="C559" s="111"/>
      <c r="D559" s="111"/>
      <c r="E559" s="128">
        <v>642050</v>
      </c>
      <c r="F559" s="128">
        <v>673966</v>
      </c>
      <c r="G559" s="129">
        <v>671417.98</v>
      </c>
      <c r="H559" s="184">
        <f t="shared" si="11"/>
        <v>0.9962193641815759</v>
      </c>
      <c r="I559" s="184">
        <f t="shared" si="13"/>
        <v>0.03757812846317025</v>
      </c>
      <c r="J559" s="130">
        <f t="shared" si="14"/>
        <v>0.04590271104905692</v>
      </c>
    </row>
    <row r="560" spans="1:10" ht="15" customHeight="1">
      <c r="A560" s="52" t="s">
        <v>331</v>
      </c>
      <c r="B560" s="111"/>
      <c r="C560" s="111"/>
      <c r="D560" s="111"/>
      <c r="E560" s="128">
        <v>3462838</v>
      </c>
      <c r="F560" s="128">
        <v>3860316</v>
      </c>
      <c r="G560" s="129">
        <v>3804878.3</v>
      </c>
      <c r="H560" s="184">
        <f t="shared" si="11"/>
        <v>0.9856390772154403</v>
      </c>
      <c r="I560" s="184">
        <f t="shared" si="13"/>
        <v>0.21295260151378254</v>
      </c>
      <c r="J560" s="130">
        <f t="shared" si="14"/>
        <v>0.2601274234296301</v>
      </c>
    </row>
    <row r="561" spans="1:10" ht="25.5" customHeight="1">
      <c r="A561" s="47" t="s">
        <v>416</v>
      </c>
      <c r="B561" s="111"/>
      <c r="C561" s="111"/>
      <c r="D561" s="111"/>
      <c r="E561" s="128">
        <v>19677</v>
      </c>
      <c r="F561" s="128">
        <v>272406</v>
      </c>
      <c r="G561" s="129">
        <v>228676.94</v>
      </c>
      <c r="H561" s="184">
        <f t="shared" si="11"/>
        <v>0.8394710101833293</v>
      </c>
      <c r="I561" s="184">
        <f t="shared" si="13"/>
        <v>0.01279866146552208</v>
      </c>
      <c r="J561" s="130">
        <f t="shared" si="14"/>
        <v>0.015633914808779067</v>
      </c>
    </row>
    <row r="562" spans="1:10" ht="15" customHeight="1">
      <c r="A562" s="52" t="s">
        <v>333</v>
      </c>
      <c r="B562" s="111"/>
      <c r="C562" s="111"/>
      <c r="D562" s="111"/>
      <c r="E562" s="128">
        <v>27923</v>
      </c>
      <c r="F562" s="128">
        <v>0</v>
      </c>
      <c r="G562" s="129">
        <v>0</v>
      </c>
      <c r="H562" s="184"/>
      <c r="I562" s="184">
        <f t="shared" si="13"/>
        <v>0</v>
      </c>
      <c r="J562" s="130">
        <f t="shared" si="14"/>
        <v>0</v>
      </c>
    </row>
    <row r="563" spans="1:10" ht="12.75">
      <c r="A563" s="52" t="s">
        <v>334</v>
      </c>
      <c r="B563" s="111"/>
      <c r="C563" s="111"/>
      <c r="D563" s="111"/>
      <c r="E563" s="128">
        <v>85813</v>
      </c>
      <c r="F563" s="128">
        <v>64736</v>
      </c>
      <c r="G563" s="129">
        <v>60420.94</v>
      </c>
      <c r="H563" s="184">
        <f t="shared" si="11"/>
        <v>0.9333437345526446</v>
      </c>
      <c r="I563" s="184">
        <f t="shared" si="13"/>
        <v>0.0033816577941292274</v>
      </c>
      <c r="J563" s="130">
        <f t="shared" si="14"/>
        <v>0.004130787427129082</v>
      </c>
    </row>
    <row r="564" spans="1:10" s="125" customFormat="1" ht="25.5" customHeight="1">
      <c r="A564" s="123" t="s">
        <v>326</v>
      </c>
      <c r="B564" s="124"/>
      <c r="C564" s="124"/>
      <c r="D564" s="124"/>
      <c r="E564" s="131">
        <v>2651777</v>
      </c>
      <c r="F564" s="131">
        <v>3376224</v>
      </c>
      <c r="G564" s="132">
        <v>3240275.6</v>
      </c>
      <c r="H564" s="51">
        <f t="shared" si="11"/>
        <v>0.9597335958751553</v>
      </c>
      <c r="I564" s="51">
        <f t="shared" si="13"/>
        <v>0.18135274356649794</v>
      </c>
      <c r="J564" s="344" t="s">
        <v>341</v>
      </c>
    </row>
    <row r="565" spans="1:10" ht="12.75">
      <c r="A565" s="52" t="s">
        <v>327</v>
      </c>
      <c r="B565" s="111"/>
      <c r="C565" s="111"/>
      <c r="D565" s="111"/>
      <c r="E565" s="128"/>
      <c r="F565" s="133"/>
      <c r="G565" s="134"/>
      <c r="H565" s="51"/>
      <c r="I565" s="184"/>
      <c r="J565" s="345"/>
    </row>
    <row r="566" spans="1:10" ht="18" customHeight="1">
      <c r="A566" s="52" t="s">
        <v>335</v>
      </c>
      <c r="B566" s="111"/>
      <c r="C566" s="111"/>
      <c r="D566" s="111"/>
      <c r="E566" s="128">
        <v>2651777</v>
      </c>
      <c r="F566" s="128">
        <v>3376224</v>
      </c>
      <c r="G566" s="134">
        <v>3240275.6</v>
      </c>
      <c r="H566" s="184">
        <f t="shared" si="11"/>
        <v>0.9597335958751553</v>
      </c>
      <c r="I566" s="184">
        <f t="shared" si="13"/>
        <v>0.18135274356649794</v>
      </c>
      <c r="J566" s="130">
        <f>G566/G564</f>
        <v>1</v>
      </c>
    </row>
    <row r="567" spans="1:10" ht="12.75">
      <c r="A567" s="52" t="s">
        <v>324</v>
      </c>
      <c r="B567" s="111"/>
      <c r="C567" s="111"/>
      <c r="D567" s="111"/>
      <c r="E567" s="128"/>
      <c r="F567" s="128"/>
      <c r="G567" s="134"/>
      <c r="H567" s="184"/>
      <c r="I567" s="184"/>
      <c r="J567" s="130"/>
    </row>
    <row r="568" spans="1:10" ht="25.5" customHeight="1">
      <c r="A568" s="52" t="s">
        <v>332</v>
      </c>
      <c r="B568" s="111"/>
      <c r="C568" s="111"/>
      <c r="D568" s="111"/>
      <c r="E568" s="128">
        <v>2089230</v>
      </c>
      <c r="F568" s="128">
        <v>2445337</v>
      </c>
      <c r="G568" s="134">
        <v>2373542.83</v>
      </c>
      <c r="H568" s="184">
        <f t="shared" si="11"/>
        <v>0.9706403779928902</v>
      </c>
      <c r="I568" s="184">
        <f t="shared" si="13"/>
        <v>0.13284317673258714</v>
      </c>
      <c r="J568" s="130">
        <f>G568/G566</f>
        <v>0.7325126387397418</v>
      </c>
    </row>
    <row r="569" spans="1:10" ht="18" customHeight="1" hidden="1">
      <c r="A569" s="52" t="s">
        <v>336</v>
      </c>
      <c r="B569" s="111"/>
      <c r="C569" s="111"/>
      <c r="D569" s="111"/>
      <c r="E569" s="128">
        <v>0</v>
      </c>
      <c r="F569" s="128">
        <v>0</v>
      </c>
      <c r="G569" s="134">
        <v>0</v>
      </c>
      <c r="H569" s="51" t="e">
        <f t="shared" si="11"/>
        <v>#DIV/0!</v>
      </c>
      <c r="I569" s="79">
        <f>G569/9077744.83</f>
        <v>0</v>
      </c>
      <c r="J569" s="130">
        <f>G569/G564</f>
        <v>0</v>
      </c>
    </row>
    <row r="571" ht="18" customHeight="1"/>
    <row r="572" ht="18" customHeight="1"/>
    <row r="573" spans="1:10" s="125" customFormat="1" ht="21.75" customHeight="1">
      <c r="A573"/>
      <c r="B573"/>
      <c r="C573"/>
      <c r="D573"/>
      <c r="E573"/>
      <c r="F573"/>
      <c r="G573" s="71"/>
      <c r="H573" s="41"/>
      <c r="I573" s="109"/>
      <c r="J573" s="121"/>
    </row>
    <row r="575" ht="18" customHeight="1"/>
  </sheetData>
  <sheetProtection/>
  <autoFilter ref="D1:D595"/>
  <mergeCells count="10">
    <mergeCell ref="J555:J556"/>
    <mergeCell ref="J564:J565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5905511811023623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sprawozdania z wykonania  budżetu  Miasta Radziejów za 2011 rok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1">
      <selection activeCell="I88" sqref="I88"/>
    </sheetView>
  </sheetViews>
  <sheetFormatPr defaultColWidth="9.00390625" defaultRowHeight="12.75"/>
  <cols>
    <col min="1" max="1" width="29.875" style="0" customWidth="1"/>
    <col min="2" max="2" width="6.375" style="253" customWidth="1"/>
    <col min="3" max="3" width="11.125" style="254" customWidth="1"/>
    <col min="4" max="4" width="12.75390625" style="255" customWidth="1"/>
    <col min="5" max="5" width="9.375" style="0" bestFit="1" customWidth="1"/>
    <col min="6" max="6" width="9.25390625" style="0" customWidth="1"/>
    <col min="7" max="7" width="13.375" style="254" bestFit="1" customWidth="1"/>
    <col min="8" max="8" width="12.875" style="256" customWidth="1"/>
    <col min="9" max="9" width="13.875" style="256" bestFit="1" customWidth="1"/>
    <col min="10" max="10" width="12.75390625" style="265" customWidth="1"/>
    <col min="11" max="11" width="9.125" style="0" customWidth="1"/>
    <col min="13" max="13" width="11.75390625" style="257" customWidth="1"/>
  </cols>
  <sheetData>
    <row r="1" spans="1:13" ht="43.5" customHeight="1">
      <c r="A1" s="212" t="s">
        <v>0</v>
      </c>
      <c r="B1" s="212" t="s">
        <v>3</v>
      </c>
      <c r="C1" s="214" t="s">
        <v>542</v>
      </c>
      <c r="D1" s="229" t="s">
        <v>543</v>
      </c>
      <c r="E1" s="213" t="s">
        <v>477</v>
      </c>
      <c r="F1" s="215" t="s">
        <v>478</v>
      </c>
      <c r="G1" s="214" t="s">
        <v>479</v>
      </c>
      <c r="H1" s="229" t="s">
        <v>480</v>
      </c>
      <c r="I1" s="229" t="s">
        <v>481</v>
      </c>
      <c r="J1" s="258" t="s">
        <v>476</v>
      </c>
      <c r="K1" s="215" t="s">
        <v>544</v>
      </c>
      <c r="M1" s="230"/>
    </row>
    <row r="2" spans="1:13" ht="26.25" customHeight="1">
      <c r="A2" s="219" t="s">
        <v>482</v>
      </c>
      <c r="B2" s="220" t="s">
        <v>483</v>
      </c>
      <c r="C2" s="231">
        <v>3327152</v>
      </c>
      <c r="D2" s="232">
        <v>3519001</v>
      </c>
      <c r="E2" s="221">
        <f aca="true" t="shared" si="0" ref="E2:E17">D2/C2</f>
        <v>1.0576616277224484</v>
      </c>
      <c r="F2" s="221">
        <f>D2/18394305.97</f>
        <v>0.19130925655685393</v>
      </c>
      <c r="G2" s="232">
        <v>2749373</v>
      </c>
      <c r="H2" s="232">
        <v>2927549</v>
      </c>
      <c r="I2" s="232">
        <v>2873386</v>
      </c>
      <c r="J2" s="259">
        <v>2934800</v>
      </c>
      <c r="K2" s="221">
        <f>D2/J2</f>
        <v>1.199059901867248</v>
      </c>
      <c r="M2" s="233"/>
    </row>
    <row r="3" spans="1:13" ht="26.25" customHeight="1">
      <c r="A3" s="219" t="s">
        <v>484</v>
      </c>
      <c r="B3" s="220" t="s">
        <v>485</v>
      </c>
      <c r="C3" s="231">
        <v>0</v>
      </c>
      <c r="D3" s="232">
        <v>-50923.2</v>
      </c>
      <c r="E3" s="221"/>
      <c r="F3" s="221">
        <f aca="true" t="shared" si="1" ref="F3:F66">D3/18394305.97</f>
        <v>-0.00276842192812562</v>
      </c>
      <c r="G3" s="232">
        <v>207829.9</v>
      </c>
      <c r="H3" s="232">
        <v>167304.58</v>
      </c>
      <c r="I3" s="232">
        <v>126269.62</v>
      </c>
      <c r="J3" s="259">
        <v>224312.56</v>
      </c>
      <c r="K3" s="221">
        <f aca="true" t="shared" si="2" ref="K3:K57">D3/J3</f>
        <v>-0.22701894178373247</v>
      </c>
      <c r="M3" s="233"/>
    </row>
    <row r="4" spans="1:13" ht="14.25" customHeight="1">
      <c r="A4" s="111" t="s">
        <v>31</v>
      </c>
      <c r="B4" s="220" t="s">
        <v>486</v>
      </c>
      <c r="C4" s="114">
        <v>2140868</v>
      </c>
      <c r="D4" s="234">
        <v>2252725.85</v>
      </c>
      <c r="E4" s="221">
        <f t="shared" si="0"/>
        <v>1.0522488308480487</v>
      </c>
      <c r="F4" s="221">
        <f t="shared" si="1"/>
        <v>0.12246865164002707</v>
      </c>
      <c r="G4" s="234">
        <v>1904189.28</v>
      </c>
      <c r="H4" s="234">
        <v>2029968.64</v>
      </c>
      <c r="I4" s="234">
        <v>2111395.6</v>
      </c>
      <c r="J4" s="260">
        <v>2215426.98</v>
      </c>
      <c r="K4" s="221">
        <f t="shared" si="2"/>
        <v>1.0168359735331922</v>
      </c>
      <c r="M4" s="235"/>
    </row>
    <row r="5" spans="1:13" ht="14.25" customHeight="1">
      <c r="A5" s="111" t="s">
        <v>32</v>
      </c>
      <c r="B5" s="220" t="s">
        <v>487</v>
      </c>
      <c r="C5" s="114">
        <v>28500</v>
      </c>
      <c r="D5" s="234">
        <v>28688.4</v>
      </c>
      <c r="E5" s="221">
        <f t="shared" si="0"/>
        <v>1.0066105263157896</v>
      </c>
      <c r="F5" s="221">
        <f t="shared" si="1"/>
        <v>0.0015596348156211518</v>
      </c>
      <c r="G5" s="234">
        <v>23152.58</v>
      </c>
      <c r="H5" s="234">
        <v>28672.11</v>
      </c>
      <c r="I5" s="234">
        <v>29340.5</v>
      </c>
      <c r="J5" s="260">
        <v>27801.6</v>
      </c>
      <c r="K5" s="221">
        <f t="shared" si="2"/>
        <v>1.0318974447513813</v>
      </c>
      <c r="M5" s="235"/>
    </row>
    <row r="6" spans="1:13" ht="14.25" customHeight="1">
      <c r="A6" s="111" t="s">
        <v>33</v>
      </c>
      <c r="B6" s="220" t="s">
        <v>488</v>
      </c>
      <c r="C6" s="114">
        <v>1213</v>
      </c>
      <c r="D6" s="234">
        <v>1333</v>
      </c>
      <c r="E6" s="221">
        <f t="shared" si="0"/>
        <v>1.0989282769991755</v>
      </c>
      <c r="F6" s="221">
        <f t="shared" si="1"/>
        <v>7.246807801142605E-05</v>
      </c>
      <c r="G6" s="234">
        <v>1152</v>
      </c>
      <c r="H6" s="234">
        <v>1267</v>
      </c>
      <c r="I6" s="234">
        <v>1318</v>
      </c>
      <c r="J6" s="260">
        <v>1176</v>
      </c>
      <c r="K6" s="221">
        <f t="shared" si="2"/>
        <v>1.1335034013605443</v>
      </c>
      <c r="M6" s="235"/>
    </row>
    <row r="7" spans="1:13" ht="27" customHeight="1">
      <c r="A7" s="219" t="s">
        <v>34</v>
      </c>
      <c r="B7" s="220" t="s">
        <v>489</v>
      </c>
      <c r="C7" s="114">
        <v>182916</v>
      </c>
      <c r="D7" s="234">
        <v>186411.4</v>
      </c>
      <c r="E7" s="221">
        <f t="shared" si="0"/>
        <v>1.0191093179382886</v>
      </c>
      <c r="F7" s="221">
        <f t="shared" si="1"/>
        <v>0.01013419045567828</v>
      </c>
      <c r="G7" s="234">
        <v>183319.5</v>
      </c>
      <c r="H7" s="234">
        <v>185231.42</v>
      </c>
      <c r="I7" s="234">
        <v>140553.7</v>
      </c>
      <c r="J7" s="260">
        <v>152391.28</v>
      </c>
      <c r="K7" s="221">
        <f t="shared" si="2"/>
        <v>1.223241907279734</v>
      </c>
      <c r="M7" s="235"/>
    </row>
    <row r="8" spans="1:13" ht="38.25">
      <c r="A8" s="219" t="s">
        <v>545</v>
      </c>
      <c r="B8" s="220" t="s">
        <v>490</v>
      </c>
      <c r="C8" s="114">
        <v>2000</v>
      </c>
      <c r="D8" s="234">
        <v>2128.06</v>
      </c>
      <c r="E8" s="221">
        <f t="shared" si="0"/>
        <v>1.06403</v>
      </c>
      <c r="F8" s="221">
        <f t="shared" si="1"/>
        <v>0.00011569123637884121</v>
      </c>
      <c r="G8" s="234">
        <v>8558.9</v>
      </c>
      <c r="H8" s="234">
        <v>8472.6</v>
      </c>
      <c r="I8" s="234">
        <v>7891.21</v>
      </c>
      <c r="J8" s="260">
        <v>4531</v>
      </c>
      <c r="K8" s="221">
        <f t="shared" si="2"/>
        <v>0.46966674023394395</v>
      </c>
      <c r="M8" s="235"/>
    </row>
    <row r="9" spans="1:13" ht="14.25" customHeight="1">
      <c r="A9" s="111" t="s">
        <v>159</v>
      </c>
      <c r="B9" s="220" t="s">
        <v>491</v>
      </c>
      <c r="C9" s="114">
        <v>16000</v>
      </c>
      <c r="D9" s="234">
        <v>22428.4</v>
      </c>
      <c r="E9" s="221">
        <f t="shared" si="0"/>
        <v>1.401775</v>
      </c>
      <c r="F9" s="221">
        <f t="shared" si="1"/>
        <v>0.0012193121086807714</v>
      </c>
      <c r="G9" s="234">
        <v>8618.5</v>
      </c>
      <c r="H9" s="234">
        <v>5891</v>
      </c>
      <c r="I9" s="234">
        <v>18324.4</v>
      </c>
      <c r="J9" s="260">
        <v>12963</v>
      </c>
      <c r="K9" s="221">
        <f t="shared" si="2"/>
        <v>1.7301859137545323</v>
      </c>
      <c r="M9" s="235"/>
    </row>
    <row r="10" spans="1:13" ht="14.25" customHeight="1">
      <c r="A10" s="111" t="s">
        <v>553</v>
      </c>
      <c r="B10" s="220" t="s">
        <v>492</v>
      </c>
      <c r="C10" s="114">
        <v>13000</v>
      </c>
      <c r="D10" s="234">
        <v>13299.98</v>
      </c>
      <c r="E10" s="221">
        <f t="shared" si="0"/>
        <v>1.0230753846153846</v>
      </c>
      <c r="F10" s="221">
        <f t="shared" si="1"/>
        <v>0.0007230487533311375</v>
      </c>
      <c r="G10" s="234">
        <v>12280</v>
      </c>
      <c r="H10" s="234">
        <v>12725</v>
      </c>
      <c r="I10" s="234">
        <v>12300</v>
      </c>
      <c r="J10" s="260">
        <v>13100.02</v>
      </c>
      <c r="K10" s="221">
        <f t="shared" si="2"/>
        <v>1.015264098833437</v>
      </c>
      <c r="M10" s="235"/>
    </row>
    <row r="11" spans="1:13" ht="14.25" customHeight="1">
      <c r="A11" s="111" t="s">
        <v>237</v>
      </c>
      <c r="B11" s="220" t="s">
        <v>493</v>
      </c>
      <c r="C11" s="114">
        <v>1600</v>
      </c>
      <c r="D11" s="234">
        <v>1677.31</v>
      </c>
      <c r="E11" s="221">
        <f t="shared" si="0"/>
        <v>1.04831875</v>
      </c>
      <c r="F11" s="221">
        <f t="shared" si="1"/>
        <v>9.118637053964369E-05</v>
      </c>
      <c r="G11" s="234">
        <v>27.31</v>
      </c>
      <c r="H11" s="234">
        <v>249.68</v>
      </c>
      <c r="I11" s="234">
        <v>514.92</v>
      </c>
      <c r="J11" s="260">
        <v>365.94</v>
      </c>
      <c r="K11" s="221">
        <f t="shared" si="2"/>
        <v>4.583565611848937</v>
      </c>
      <c r="M11" s="235"/>
    </row>
    <row r="12" spans="1:13" ht="14.25" customHeight="1">
      <c r="A12" s="111" t="s">
        <v>36</v>
      </c>
      <c r="B12" s="220" t="s">
        <v>494</v>
      </c>
      <c r="C12" s="114">
        <v>260000</v>
      </c>
      <c r="D12" s="234">
        <v>267397.73</v>
      </c>
      <c r="E12" s="221">
        <f t="shared" si="0"/>
        <v>1.0284528076923076</v>
      </c>
      <c r="F12" s="221">
        <f t="shared" si="1"/>
        <v>0.014536983914267247</v>
      </c>
      <c r="G12" s="234">
        <v>629135.44</v>
      </c>
      <c r="H12" s="234">
        <v>506084.8</v>
      </c>
      <c r="I12" s="234">
        <v>292660.48</v>
      </c>
      <c r="J12" s="260">
        <v>287660.34</v>
      </c>
      <c r="K12" s="221">
        <f t="shared" si="2"/>
        <v>0.9295606408585902</v>
      </c>
      <c r="M12" s="235"/>
    </row>
    <row r="13" spans="1:13" ht="14.25" customHeight="1">
      <c r="A13" s="111" t="s">
        <v>35</v>
      </c>
      <c r="B13" s="220" t="s">
        <v>495</v>
      </c>
      <c r="C13" s="114">
        <v>106000</v>
      </c>
      <c r="D13" s="234">
        <v>110793</v>
      </c>
      <c r="E13" s="221">
        <f t="shared" si="0"/>
        <v>1.0452169811320755</v>
      </c>
      <c r="F13" s="221">
        <f t="shared" si="1"/>
        <v>0.006023222630997695</v>
      </c>
      <c r="G13" s="234">
        <v>84822</v>
      </c>
      <c r="H13" s="234">
        <v>126430</v>
      </c>
      <c r="I13" s="234">
        <v>113214</v>
      </c>
      <c r="J13" s="260">
        <v>105885</v>
      </c>
      <c r="K13" s="221">
        <f t="shared" si="2"/>
        <v>1.0463521745289701</v>
      </c>
      <c r="M13" s="235"/>
    </row>
    <row r="14" spans="1:13" ht="38.25">
      <c r="A14" s="219" t="s">
        <v>496</v>
      </c>
      <c r="B14" s="220" t="s">
        <v>497</v>
      </c>
      <c r="C14" s="114">
        <v>77900</v>
      </c>
      <c r="D14" s="234">
        <v>78443.42</v>
      </c>
      <c r="E14" s="221">
        <f t="shared" si="0"/>
        <v>1.006975866495507</v>
      </c>
      <c r="F14" s="221">
        <f t="shared" si="1"/>
        <v>0.004264549047294118</v>
      </c>
      <c r="G14" s="234">
        <v>29784.66</v>
      </c>
      <c r="H14" s="234">
        <v>78599.03</v>
      </c>
      <c r="I14" s="234">
        <v>83550.64</v>
      </c>
      <c r="J14" s="260">
        <v>94336.86</v>
      </c>
      <c r="K14" s="221">
        <f t="shared" si="2"/>
        <v>0.8315246023664556</v>
      </c>
      <c r="M14" s="235"/>
    </row>
    <row r="15" spans="1:13" ht="27" customHeight="1">
      <c r="A15" s="219" t="s">
        <v>498</v>
      </c>
      <c r="B15" s="220" t="s">
        <v>499</v>
      </c>
      <c r="C15" s="114">
        <v>127000</v>
      </c>
      <c r="D15" s="234">
        <v>146296.45</v>
      </c>
      <c r="E15" s="221">
        <f t="shared" si="0"/>
        <v>1.1519405511811025</v>
      </c>
      <c r="F15" s="221">
        <f t="shared" si="1"/>
        <v>0.00795335525235911</v>
      </c>
      <c r="G15" s="234">
        <v>97654.59</v>
      </c>
      <c r="H15" s="234">
        <v>97151.59</v>
      </c>
      <c r="I15" s="234">
        <v>129694.76</v>
      </c>
      <c r="J15" s="260">
        <v>121226.44</v>
      </c>
      <c r="K15" s="221">
        <f t="shared" si="2"/>
        <v>1.2068031528435548</v>
      </c>
      <c r="M15" s="235"/>
    </row>
    <row r="16" spans="1:13" ht="38.25">
      <c r="A16" s="224" t="s">
        <v>500</v>
      </c>
      <c r="B16" s="220" t="s">
        <v>501</v>
      </c>
      <c r="C16" s="114">
        <v>17500</v>
      </c>
      <c r="D16" s="234">
        <v>18340.89</v>
      </c>
      <c r="E16" s="221">
        <f t="shared" si="0"/>
        <v>1.048050857142857</v>
      </c>
      <c r="F16" s="221">
        <f t="shared" si="1"/>
        <v>0.0009970960595041141</v>
      </c>
      <c r="G16" s="234">
        <v>25481.2</v>
      </c>
      <c r="H16" s="234">
        <v>13045.34</v>
      </c>
      <c r="I16" s="234">
        <v>18677</v>
      </c>
      <c r="J16" s="260">
        <v>17674.45</v>
      </c>
      <c r="K16" s="221">
        <f t="shared" si="2"/>
        <v>1.037706406705725</v>
      </c>
      <c r="M16" s="235"/>
    </row>
    <row r="17" spans="1:13" ht="24.75" customHeight="1">
      <c r="A17" s="219" t="s">
        <v>350</v>
      </c>
      <c r="B17" s="220" t="s">
        <v>502</v>
      </c>
      <c r="C17" s="114">
        <v>115000</v>
      </c>
      <c r="D17" s="234">
        <v>122804.8</v>
      </c>
      <c r="E17" s="221">
        <f t="shared" si="0"/>
        <v>1.0678678260869565</v>
      </c>
      <c r="F17" s="221">
        <f t="shared" si="1"/>
        <v>0.006676239929915661</v>
      </c>
      <c r="G17" s="234">
        <v>158824</v>
      </c>
      <c r="H17" s="234">
        <v>93706</v>
      </c>
      <c r="I17" s="234">
        <v>158575</v>
      </c>
      <c r="J17" s="260">
        <v>108390</v>
      </c>
      <c r="K17" s="221">
        <f t="shared" si="2"/>
        <v>1.1329901282406127</v>
      </c>
      <c r="M17" s="235"/>
    </row>
    <row r="18" spans="1:13" ht="25.5" customHeight="1">
      <c r="A18" s="219" t="s">
        <v>503</v>
      </c>
      <c r="B18" s="220" t="s">
        <v>504</v>
      </c>
      <c r="C18" s="114">
        <v>0</v>
      </c>
      <c r="D18" s="234">
        <v>0</v>
      </c>
      <c r="E18" s="221"/>
      <c r="F18" s="221">
        <f t="shared" si="1"/>
        <v>0</v>
      </c>
      <c r="G18" s="234">
        <v>0</v>
      </c>
      <c r="H18" s="234">
        <v>495</v>
      </c>
      <c r="I18" s="234">
        <v>125</v>
      </c>
      <c r="J18" s="260">
        <v>135</v>
      </c>
      <c r="K18" s="221">
        <f t="shared" si="2"/>
        <v>0</v>
      </c>
      <c r="M18" s="235"/>
    </row>
    <row r="19" spans="1:13" ht="25.5" customHeight="1">
      <c r="A19" s="219" t="s">
        <v>505</v>
      </c>
      <c r="B19" s="220" t="s">
        <v>506</v>
      </c>
      <c r="C19" s="114">
        <v>0</v>
      </c>
      <c r="D19" s="234">
        <v>0</v>
      </c>
      <c r="E19" s="221"/>
      <c r="F19" s="221">
        <f t="shared" si="1"/>
        <v>0</v>
      </c>
      <c r="G19" s="234">
        <v>0</v>
      </c>
      <c r="H19" s="234">
        <v>0</v>
      </c>
      <c r="I19" s="234">
        <v>16104</v>
      </c>
      <c r="J19" s="260">
        <v>5374.6</v>
      </c>
      <c r="K19" s="221">
        <f t="shared" si="2"/>
        <v>0</v>
      </c>
      <c r="M19" s="235"/>
    </row>
    <row r="20" spans="1:13" s="218" customFormat="1" ht="12.75">
      <c r="A20" s="217" t="s">
        <v>444</v>
      </c>
      <c r="B20" s="216" t="s">
        <v>445</v>
      </c>
      <c r="C20" s="236" t="s">
        <v>446</v>
      </c>
      <c r="D20" s="237" t="s">
        <v>447</v>
      </c>
      <c r="E20" s="238" t="s">
        <v>448</v>
      </c>
      <c r="F20" s="237" t="s">
        <v>449</v>
      </c>
      <c r="G20" s="238" t="s">
        <v>450</v>
      </c>
      <c r="H20" s="237" t="s">
        <v>451</v>
      </c>
      <c r="I20" s="238" t="s">
        <v>452</v>
      </c>
      <c r="J20" s="261" t="s">
        <v>447</v>
      </c>
      <c r="K20" s="237" t="s">
        <v>453</v>
      </c>
      <c r="M20" s="235"/>
    </row>
    <row r="21" spans="1:13" ht="24.75" customHeight="1">
      <c r="A21" s="219" t="s">
        <v>507</v>
      </c>
      <c r="B21" s="220" t="s">
        <v>508</v>
      </c>
      <c r="C21" s="114">
        <v>0</v>
      </c>
      <c r="D21" s="234">
        <v>0</v>
      </c>
      <c r="E21" s="221"/>
      <c r="F21" s="221">
        <f t="shared" si="1"/>
        <v>0</v>
      </c>
      <c r="G21" s="234">
        <v>0</v>
      </c>
      <c r="H21" s="234">
        <v>2036.06</v>
      </c>
      <c r="I21" s="234">
        <v>0</v>
      </c>
      <c r="J21" s="260">
        <v>0</v>
      </c>
      <c r="K21" s="221"/>
      <c r="M21" s="235"/>
    </row>
    <row r="22" spans="1:13" ht="24.75" customHeight="1">
      <c r="A22" s="219" t="s">
        <v>37</v>
      </c>
      <c r="B22" s="220" t="s">
        <v>509</v>
      </c>
      <c r="C22" s="114">
        <v>0</v>
      </c>
      <c r="D22" s="234">
        <v>0</v>
      </c>
      <c r="E22" s="221"/>
      <c r="F22" s="221">
        <f t="shared" si="1"/>
        <v>0</v>
      </c>
      <c r="G22" s="234">
        <v>280</v>
      </c>
      <c r="H22" s="234">
        <v>63</v>
      </c>
      <c r="I22" s="234">
        <v>0</v>
      </c>
      <c r="J22" s="260">
        <v>0</v>
      </c>
      <c r="K22" s="221"/>
      <c r="M22" s="235"/>
    </row>
    <row r="23" spans="1:13" ht="16.5" customHeight="1">
      <c r="A23" s="266" t="s">
        <v>162</v>
      </c>
      <c r="B23" s="220" t="s">
        <v>510</v>
      </c>
      <c r="C23" s="114">
        <v>4397</v>
      </c>
      <c r="D23" s="234">
        <v>6482.03</v>
      </c>
      <c r="E23" s="221">
        <f>D23/C23</f>
        <v>1.474193768478508</v>
      </c>
      <c r="F23" s="221">
        <f t="shared" si="1"/>
        <v>0.0003523932901068297</v>
      </c>
      <c r="G23" s="234">
        <v>2842.4</v>
      </c>
      <c r="H23" s="234">
        <v>4211.57</v>
      </c>
      <c r="I23" s="234">
        <v>4327.8</v>
      </c>
      <c r="J23" s="260">
        <v>35238.98</v>
      </c>
      <c r="K23" s="221">
        <f t="shared" si="2"/>
        <v>0.18394488149202953</v>
      </c>
      <c r="M23" s="235"/>
    </row>
    <row r="24" spans="1:13" ht="27" customHeight="1">
      <c r="A24" s="219" t="s">
        <v>511</v>
      </c>
      <c r="B24" s="220" t="s">
        <v>512</v>
      </c>
      <c r="C24" s="114">
        <v>202795</v>
      </c>
      <c r="D24" s="234">
        <v>213140.73</v>
      </c>
      <c r="E24" s="221">
        <f>D24/C24</f>
        <v>1.0510157055154221</v>
      </c>
      <c r="F24" s="221">
        <f t="shared" si="1"/>
        <v>0.011587321117068491</v>
      </c>
      <c r="G24" s="234">
        <v>127421.24</v>
      </c>
      <c r="H24" s="234">
        <v>179538.42</v>
      </c>
      <c r="I24" s="234">
        <v>203430.16</v>
      </c>
      <c r="J24" s="260">
        <v>200088.58</v>
      </c>
      <c r="K24" s="221">
        <f t="shared" si="2"/>
        <v>1.0652318588097334</v>
      </c>
      <c r="M24" s="235"/>
    </row>
    <row r="25" spans="1:13" ht="39.75" customHeight="1">
      <c r="A25" s="267" t="s">
        <v>513</v>
      </c>
      <c r="B25" s="220" t="s">
        <v>514</v>
      </c>
      <c r="C25" s="114">
        <v>4500</v>
      </c>
      <c r="D25" s="234">
        <v>5936.3</v>
      </c>
      <c r="E25" s="221">
        <f>D25/C25</f>
        <v>1.3191777777777778</v>
      </c>
      <c r="F25" s="221">
        <f t="shared" si="1"/>
        <v>0.0003227248698418819</v>
      </c>
      <c r="G25" s="234">
        <v>0</v>
      </c>
      <c r="H25" s="234">
        <v>28861.9</v>
      </c>
      <c r="I25" s="234">
        <v>7179.9</v>
      </c>
      <c r="J25" s="260">
        <v>3183.6</v>
      </c>
      <c r="K25" s="221">
        <f t="shared" si="2"/>
        <v>1.8646500816685514</v>
      </c>
      <c r="M25" s="235"/>
    </row>
    <row r="26" spans="1:13" ht="38.25" customHeight="1">
      <c r="A26" s="81" t="s">
        <v>231</v>
      </c>
      <c r="B26" s="220" t="s">
        <v>515</v>
      </c>
      <c r="C26" s="114">
        <v>315583</v>
      </c>
      <c r="D26" s="234">
        <v>320455.37</v>
      </c>
      <c r="E26" s="221">
        <f aca="true" t="shared" si="3" ref="E26:E38">D26/C26</f>
        <v>1.015439266373664</v>
      </c>
      <c r="F26" s="221">
        <f t="shared" si="1"/>
        <v>0.01742144392523661</v>
      </c>
      <c r="G26" s="234">
        <v>136747.66</v>
      </c>
      <c r="H26" s="234">
        <v>123745.26</v>
      </c>
      <c r="I26" s="234">
        <v>1373919.59</v>
      </c>
      <c r="J26" s="260">
        <v>351431.98</v>
      </c>
      <c r="K26" s="221">
        <f t="shared" si="2"/>
        <v>0.911856029721598</v>
      </c>
      <c r="M26" s="235"/>
    </row>
    <row r="27" spans="1:13" ht="16.5" customHeight="1">
      <c r="A27" s="219" t="s">
        <v>59</v>
      </c>
      <c r="B27" s="220" t="s">
        <v>516</v>
      </c>
      <c r="C27" s="114">
        <v>622244</v>
      </c>
      <c r="D27" s="234">
        <v>663039.92</v>
      </c>
      <c r="E27" s="221">
        <f t="shared" si="3"/>
        <v>1.0655625767383856</v>
      </c>
      <c r="F27" s="221">
        <f t="shared" si="1"/>
        <v>0.036045932968679445</v>
      </c>
      <c r="G27" s="234">
        <v>349189.14</v>
      </c>
      <c r="H27" s="234">
        <v>435417.02</v>
      </c>
      <c r="I27" s="234">
        <v>510882.92</v>
      </c>
      <c r="J27" s="260">
        <v>524051.89</v>
      </c>
      <c r="K27" s="221">
        <f t="shared" si="2"/>
        <v>1.2652180683863197</v>
      </c>
      <c r="M27" s="235"/>
    </row>
    <row r="28" spans="1:13" ht="25.5" customHeight="1">
      <c r="A28" s="219" t="s">
        <v>399</v>
      </c>
      <c r="B28" s="220" t="s">
        <v>517</v>
      </c>
      <c r="C28" s="114">
        <v>2421</v>
      </c>
      <c r="D28" s="234">
        <v>2421</v>
      </c>
      <c r="E28" s="221">
        <f t="shared" si="3"/>
        <v>1</v>
      </c>
      <c r="F28" s="221">
        <f t="shared" si="1"/>
        <v>0.00013161681685346023</v>
      </c>
      <c r="G28" s="234">
        <v>27725</v>
      </c>
      <c r="H28" s="234">
        <v>1000</v>
      </c>
      <c r="I28" s="234">
        <v>0</v>
      </c>
      <c r="J28" s="260">
        <v>0</v>
      </c>
      <c r="K28" s="221"/>
      <c r="M28" s="235"/>
    </row>
    <row r="29" spans="1:13" ht="25.5" customHeight="1">
      <c r="A29" s="219" t="s">
        <v>518</v>
      </c>
      <c r="B29" s="220" t="s">
        <v>519</v>
      </c>
      <c r="C29" s="114">
        <v>9475</v>
      </c>
      <c r="D29" s="234">
        <v>11062.06</v>
      </c>
      <c r="E29" s="221">
        <f t="shared" si="3"/>
        <v>1.1674997361477573</v>
      </c>
      <c r="F29" s="221">
        <f t="shared" si="1"/>
        <v>0.0006013850165394417</v>
      </c>
      <c r="G29" s="234">
        <v>8591.44</v>
      </c>
      <c r="H29" s="234">
        <v>9006.8</v>
      </c>
      <c r="I29" s="234">
        <v>7155.74</v>
      </c>
      <c r="J29" s="260">
        <v>9884.89</v>
      </c>
      <c r="K29" s="221">
        <f t="shared" si="2"/>
        <v>1.119087819894809</v>
      </c>
      <c r="M29" s="235"/>
    </row>
    <row r="30" spans="1:13" ht="16.5" customHeight="1">
      <c r="A30" s="219" t="s">
        <v>16</v>
      </c>
      <c r="B30" s="220" t="s">
        <v>520</v>
      </c>
      <c r="C30" s="114">
        <v>44836</v>
      </c>
      <c r="D30" s="234">
        <v>53304.64</v>
      </c>
      <c r="E30" s="221">
        <f t="shared" si="3"/>
        <v>1.1888803639932197</v>
      </c>
      <c r="F30" s="221">
        <f t="shared" si="1"/>
        <v>0.002897888079438096</v>
      </c>
      <c r="G30" s="234">
        <v>55902.02</v>
      </c>
      <c r="H30" s="234">
        <v>96268.71</v>
      </c>
      <c r="I30" s="234">
        <v>111012.76</v>
      </c>
      <c r="J30" s="260">
        <v>57348.53</v>
      </c>
      <c r="K30" s="221">
        <f t="shared" si="2"/>
        <v>0.9294857252661926</v>
      </c>
      <c r="M30" s="235"/>
    </row>
    <row r="31" spans="1:13" ht="16.5" customHeight="1">
      <c r="A31" s="219" t="s">
        <v>16</v>
      </c>
      <c r="B31" s="220" t="s">
        <v>521</v>
      </c>
      <c r="C31" s="114">
        <v>406</v>
      </c>
      <c r="D31" s="234">
        <v>1281.74</v>
      </c>
      <c r="E31" s="221">
        <f t="shared" si="3"/>
        <v>3.1569950738916255</v>
      </c>
      <c r="F31" s="221">
        <f t="shared" si="1"/>
        <v>6.968134606929125E-05</v>
      </c>
      <c r="G31" s="234">
        <v>0</v>
      </c>
      <c r="H31" s="234">
        <v>0</v>
      </c>
      <c r="I31" s="234">
        <v>0</v>
      </c>
      <c r="J31" s="260">
        <v>175.85</v>
      </c>
      <c r="K31" s="221">
        <f t="shared" si="2"/>
        <v>7.288825703724766</v>
      </c>
      <c r="M31" s="235"/>
    </row>
    <row r="32" spans="1:13" ht="27.75" customHeight="1">
      <c r="A32" s="219" t="s">
        <v>522</v>
      </c>
      <c r="B32" s="220" t="s">
        <v>523</v>
      </c>
      <c r="C32" s="114">
        <v>6772</v>
      </c>
      <c r="D32" s="234">
        <v>5512</v>
      </c>
      <c r="E32" s="221">
        <f t="shared" si="3"/>
        <v>0.8139397519196693</v>
      </c>
      <c r="F32" s="221">
        <f t="shared" si="1"/>
        <v>0.00029965794898648195</v>
      </c>
      <c r="G32" s="234">
        <v>612</v>
      </c>
      <c r="H32" s="234">
        <v>1000</v>
      </c>
      <c r="I32" s="234">
        <v>378</v>
      </c>
      <c r="J32" s="260">
        <v>571</v>
      </c>
      <c r="K32" s="221">
        <f t="shared" si="2"/>
        <v>9.65323992994746</v>
      </c>
      <c r="M32" s="235"/>
    </row>
    <row r="33" spans="1:13" ht="18" customHeight="1">
      <c r="A33" s="219" t="s">
        <v>524</v>
      </c>
      <c r="B33" s="220" t="s">
        <v>525</v>
      </c>
      <c r="C33" s="239">
        <v>23683</v>
      </c>
      <c r="D33" s="234">
        <v>25519.85</v>
      </c>
      <c r="E33" s="221">
        <f t="shared" si="3"/>
        <v>1.0775598530591564</v>
      </c>
      <c r="F33" s="221">
        <f t="shared" si="1"/>
        <v>0.001387377704906145</v>
      </c>
      <c r="G33" s="234">
        <v>16602.18</v>
      </c>
      <c r="H33" s="234">
        <v>25543.9</v>
      </c>
      <c r="I33" s="234">
        <v>17862.52</v>
      </c>
      <c r="J33" s="260">
        <v>66963.98</v>
      </c>
      <c r="K33" s="221">
        <f t="shared" si="2"/>
        <v>0.3810981665068295</v>
      </c>
      <c r="M33" s="235"/>
    </row>
    <row r="34" spans="1:13" ht="86.25" customHeight="1">
      <c r="A34" s="240" t="s">
        <v>526</v>
      </c>
      <c r="B34" s="220">
        <v>2007</v>
      </c>
      <c r="C34" s="241">
        <v>182086</v>
      </c>
      <c r="D34" s="280">
        <v>159096.44</v>
      </c>
      <c r="E34" s="221">
        <f t="shared" si="3"/>
        <v>0.8737433959777249</v>
      </c>
      <c r="F34" s="221">
        <f t="shared" si="1"/>
        <v>0.008649222224501249</v>
      </c>
      <c r="G34" s="234">
        <v>0</v>
      </c>
      <c r="H34" s="234">
        <v>0</v>
      </c>
      <c r="I34" s="234">
        <v>0</v>
      </c>
      <c r="J34" s="262">
        <v>127627.87</v>
      </c>
      <c r="K34" s="221">
        <f t="shared" si="2"/>
        <v>1.246565033170263</v>
      </c>
      <c r="M34" s="235"/>
    </row>
    <row r="35" spans="1:13" ht="39.75" customHeight="1">
      <c r="A35" s="219" t="s">
        <v>527</v>
      </c>
      <c r="B35" s="220">
        <v>2008</v>
      </c>
      <c r="C35" s="239">
        <v>0</v>
      </c>
      <c r="D35" s="234">
        <v>0</v>
      </c>
      <c r="E35" s="221"/>
      <c r="F35" s="221">
        <f t="shared" si="1"/>
        <v>0</v>
      </c>
      <c r="G35" s="234">
        <v>0</v>
      </c>
      <c r="H35" s="234">
        <v>151380.49</v>
      </c>
      <c r="I35" s="234">
        <v>245067.48</v>
      </c>
      <c r="J35" s="260">
        <v>0</v>
      </c>
      <c r="K35" s="221"/>
      <c r="M35" s="235"/>
    </row>
    <row r="36" spans="1:13" s="218" customFormat="1" ht="12.75">
      <c r="A36" s="217" t="s">
        <v>444</v>
      </c>
      <c r="B36" s="216" t="s">
        <v>445</v>
      </c>
      <c r="C36" s="236" t="s">
        <v>446</v>
      </c>
      <c r="D36" s="237" t="s">
        <v>447</v>
      </c>
      <c r="E36" s="238" t="s">
        <v>448</v>
      </c>
      <c r="F36" s="237" t="s">
        <v>449</v>
      </c>
      <c r="G36" s="238" t="s">
        <v>450</v>
      </c>
      <c r="H36" s="237" t="s">
        <v>451</v>
      </c>
      <c r="I36" s="238" t="s">
        <v>452</v>
      </c>
      <c r="J36" s="261" t="s">
        <v>447</v>
      </c>
      <c r="K36" s="237" t="s">
        <v>453</v>
      </c>
      <c r="M36" s="235"/>
    </row>
    <row r="37" spans="1:13" ht="84" customHeight="1">
      <c r="A37" s="240" t="s">
        <v>528</v>
      </c>
      <c r="B37" s="220">
        <v>2009</v>
      </c>
      <c r="C37" s="241">
        <v>16753</v>
      </c>
      <c r="D37" s="280">
        <v>14378.06</v>
      </c>
      <c r="E37" s="221">
        <f t="shared" si="3"/>
        <v>0.8582379275353668</v>
      </c>
      <c r="F37" s="221">
        <f t="shared" si="1"/>
        <v>0.0007816581948484355</v>
      </c>
      <c r="G37" s="234">
        <v>0</v>
      </c>
      <c r="H37" s="234">
        <v>21509.01</v>
      </c>
      <c r="I37" s="234">
        <v>32114.46</v>
      </c>
      <c r="J37" s="262">
        <v>13299.63</v>
      </c>
      <c r="K37" s="221">
        <f t="shared" si="2"/>
        <v>1.081087218215845</v>
      </c>
      <c r="M37" s="235"/>
    </row>
    <row r="38" spans="1:13" ht="56.25" customHeight="1">
      <c r="A38" s="208" t="s">
        <v>230</v>
      </c>
      <c r="B38" s="220">
        <v>2010</v>
      </c>
      <c r="C38" s="242">
        <v>3180238</v>
      </c>
      <c r="D38" s="234">
        <v>3157303.11</v>
      </c>
      <c r="E38" s="221">
        <f t="shared" si="3"/>
        <v>0.9927883101830743</v>
      </c>
      <c r="F38" s="221">
        <f t="shared" si="1"/>
        <v>0.17164567748026865</v>
      </c>
      <c r="G38" s="234">
        <v>3113726.26</v>
      </c>
      <c r="H38" s="234">
        <v>3072411.77</v>
      </c>
      <c r="I38" s="234">
        <v>2986137.81</v>
      </c>
      <c r="J38" s="260">
        <v>3067557.55</v>
      </c>
      <c r="K38" s="221">
        <f t="shared" si="2"/>
        <v>1.0292563573909153</v>
      </c>
      <c r="M38" s="235"/>
    </row>
    <row r="39" spans="1:13" ht="45" customHeight="1">
      <c r="A39" s="21" t="s">
        <v>191</v>
      </c>
      <c r="B39" s="220">
        <v>2030</v>
      </c>
      <c r="C39" s="114">
        <v>539027</v>
      </c>
      <c r="D39" s="234">
        <v>532131.69</v>
      </c>
      <c r="E39" s="221">
        <f>D39/C39</f>
        <v>0.9872078578624075</v>
      </c>
      <c r="F39" s="221">
        <f t="shared" si="1"/>
        <v>0.02892915290568041</v>
      </c>
      <c r="G39" s="234">
        <v>491959.04</v>
      </c>
      <c r="H39" s="234">
        <v>491067.89</v>
      </c>
      <c r="I39" s="234">
        <v>512944.88</v>
      </c>
      <c r="J39" s="260">
        <v>554090.98</v>
      </c>
      <c r="K39" s="221">
        <f t="shared" si="2"/>
        <v>0.9603688008059614</v>
      </c>
      <c r="M39" s="235"/>
    </row>
    <row r="40" spans="1:13" ht="42" customHeight="1">
      <c r="A40" s="206" t="s">
        <v>529</v>
      </c>
      <c r="B40" s="220">
        <v>2310</v>
      </c>
      <c r="C40" s="114">
        <v>249437</v>
      </c>
      <c r="D40" s="234">
        <v>249434.19</v>
      </c>
      <c r="E40" s="221">
        <f>D40/C40</f>
        <v>0.9999887346303876</v>
      </c>
      <c r="F40" s="221">
        <f t="shared" si="1"/>
        <v>0.013560402355316482</v>
      </c>
      <c r="G40" s="234">
        <v>1182.93</v>
      </c>
      <c r="H40" s="234">
        <v>55006.07</v>
      </c>
      <c r="I40" s="234">
        <v>170051.29</v>
      </c>
      <c r="J40" s="260">
        <v>204094.29</v>
      </c>
      <c r="K40" s="221">
        <f t="shared" si="2"/>
        <v>1.222151731927434</v>
      </c>
      <c r="M40" s="235"/>
    </row>
    <row r="41" spans="1:13" ht="54" customHeight="1">
      <c r="A41" s="268" t="s">
        <v>530</v>
      </c>
      <c r="B41" s="220">
        <v>2320</v>
      </c>
      <c r="C41" s="114">
        <v>60000</v>
      </c>
      <c r="D41" s="234">
        <v>60000</v>
      </c>
      <c r="E41" s="221">
        <f>D41/C41</f>
        <v>1</v>
      </c>
      <c r="F41" s="221">
        <f t="shared" si="1"/>
        <v>0.0032618789802592377</v>
      </c>
      <c r="G41" s="234">
        <v>68000</v>
      </c>
      <c r="H41" s="234">
        <v>54880</v>
      </c>
      <c r="I41" s="234">
        <v>60000</v>
      </c>
      <c r="J41" s="260">
        <v>60000</v>
      </c>
      <c r="K41" s="221">
        <f t="shared" si="2"/>
        <v>1</v>
      </c>
      <c r="M41" s="235"/>
    </row>
    <row r="42" spans="1:13" ht="53.25" customHeight="1">
      <c r="A42" s="268" t="s">
        <v>554</v>
      </c>
      <c r="B42" s="220">
        <v>2330</v>
      </c>
      <c r="C42" s="114">
        <v>0</v>
      </c>
      <c r="D42" s="234">
        <v>0</v>
      </c>
      <c r="E42" s="221"/>
      <c r="F42" s="221">
        <f t="shared" si="1"/>
        <v>0</v>
      </c>
      <c r="G42" s="234">
        <v>3000</v>
      </c>
      <c r="H42" s="234">
        <v>0</v>
      </c>
      <c r="I42" s="234">
        <v>0</v>
      </c>
      <c r="J42" s="260">
        <v>0</v>
      </c>
      <c r="K42" s="221"/>
      <c r="M42" s="235"/>
    </row>
    <row r="43" spans="1:13" ht="54" customHeight="1">
      <c r="A43" s="22" t="s">
        <v>531</v>
      </c>
      <c r="B43" s="220">
        <v>2360</v>
      </c>
      <c r="C43" s="114">
        <v>12010</v>
      </c>
      <c r="D43" s="234">
        <v>20116.06</v>
      </c>
      <c r="E43" s="221">
        <f>D43/C43</f>
        <v>1.6749425478767694</v>
      </c>
      <c r="F43" s="221">
        <f t="shared" si="1"/>
        <v>0.0010936025546605607</v>
      </c>
      <c r="G43" s="234">
        <v>6464.36</v>
      </c>
      <c r="H43" s="234">
        <v>7455.31</v>
      </c>
      <c r="I43" s="234">
        <v>14672.05</v>
      </c>
      <c r="J43" s="260">
        <v>20510.84</v>
      </c>
      <c r="K43" s="221">
        <f t="shared" si="2"/>
        <v>0.980752616665139</v>
      </c>
      <c r="M43" s="235"/>
    </row>
    <row r="44" spans="1:13" ht="51.75" customHeight="1">
      <c r="A44" s="21" t="s">
        <v>532</v>
      </c>
      <c r="B44" s="220">
        <v>2400</v>
      </c>
      <c r="C44" s="114">
        <v>0</v>
      </c>
      <c r="D44" s="234">
        <v>0</v>
      </c>
      <c r="E44" s="221"/>
      <c r="F44" s="221">
        <f t="shared" si="1"/>
        <v>0</v>
      </c>
      <c r="G44" s="234">
        <v>0</v>
      </c>
      <c r="H44" s="234">
        <v>0</v>
      </c>
      <c r="I44" s="234">
        <v>0</v>
      </c>
      <c r="J44" s="260">
        <v>10644.88</v>
      </c>
      <c r="K44" s="221"/>
      <c r="M44" s="235"/>
    </row>
    <row r="45" spans="1:13" s="218" customFormat="1" ht="15.75" customHeight="1">
      <c r="A45" s="217" t="s">
        <v>444</v>
      </c>
      <c r="B45" s="216" t="s">
        <v>445</v>
      </c>
      <c r="C45" s="236" t="s">
        <v>446</v>
      </c>
      <c r="D45" s="237" t="s">
        <v>447</v>
      </c>
      <c r="E45" s="238" t="s">
        <v>448</v>
      </c>
      <c r="F45" s="237" t="s">
        <v>449</v>
      </c>
      <c r="G45" s="238" t="s">
        <v>450</v>
      </c>
      <c r="H45" s="237" t="s">
        <v>451</v>
      </c>
      <c r="I45" s="238" t="s">
        <v>452</v>
      </c>
      <c r="J45" s="261" t="s">
        <v>447</v>
      </c>
      <c r="K45" s="237" t="s">
        <v>453</v>
      </c>
      <c r="M45" s="235"/>
    </row>
    <row r="46" spans="1:13" ht="36" customHeight="1">
      <c r="A46" s="226" t="s">
        <v>555</v>
      </c>
      <c r="B46" s="220">
        <v>2440</v>
      </c>
      <c r="C46" s="114">
        <v>0</v>
      </c>
      <c r="D46" s="234">
        <v>0</v>
      </c>
      <c r="E46" s="221"/>
      <c r="F46" s="221">
        <f t="shared" si="1"/>
        <v>0</v>
      </c>
      <c r="G46" s="234">
        <v>30000</v>
      </c>
      <c r="H46" s="234">
        <v>20000</v>
      </c>
      <c r="I46" s="234">
        <v>20000</v>
      </c>
      <c r="J46" s="260">
        <v>0</v>
      </c>
      <c r="K46" s="221"/>
      <c r="M46" s="235"/>
    </row>
    <row r="47" spans="1:13" ht="52.5" customHeight="1">
      <c r="A47" s="243" t="s">
        <v>533</v>
      </c>
      <c r="B47" s="220">
        <v>2460</v>
      </c>
      <c r="C47" s="114">
        <v>19328</v>
      </c>
      <c r="D47" s="234">
        <v>19327.46</v>
      </c>
      <c r="E47" s="221">
        <f>D47/C47</f>
        <v>0.9999720612582781</v>
      </c>
      <c r="F47" s="221">
        <f t="shared" si="1"/>
        <v>0.00105073059193002</v>
      </c>
      <c r="G47" s="234">
        <v>0</v>
      </c>
      <c r="H47" s="234">
        <v>0</v>
      </c>
      <c r="I47" s="234">
        <v>0</v>
      </c>
      <c r="J47" s="260">
        <v>15000</v>
      </c>
      <c r="K47" s="221">
        <f t="shared" si="2"/>
        <v>1.2884973333333334</v>
      </c>
      <c r="M47" s="235"/>
    </row>
    <row r="48" spans="1:13" ht="40.5" customHeight="1">
      <c r="A48" s="268" t="s">
        <v>534</v>
      </c>
      <c r="B48" s="220">
        <v>2701</v>
      </c>
      <c r="C48" s="114">
        <v>131657</v>
      </c>
      <c r="D48" s="234">
        <v>133392.4</v>
      </c>
      <c r="E48" s="221">
        <f>D48/C48</f>
        <v>1.0131812208997621</v>
      </c>
      <c r="F48" s="221">
        <f t="shared" si="1"/>
        <v>0.007251831094772205</v>
      </c>
      <c r="G48" s="234">
        <v>0</v>
      </c>
      <c r="H48" s="234">
        <v>0</v>
      </c>
      <c r="I48" s="234">
        <v>0</v>
      </c>
      <c r="J48" s="260">
        <v>0</v>
      </c>
      <c r="K48" s="221"/>
      <c r="M48" s="235"/>
    </row>
    <row r="49" spans="1:13" ht="39" customHeight="1">
      <c r="A49" s="268" t="s">
        <v>534</v>
      </c>
      <c r="B49" s="220">
        <v>2707</v>
      </c>
      <c r="C49" s="114">
        <v>0</v>
      </c>
      <c r="D49" s="234">
        <v>0</v>
      </c>
      <c r="E49" s="221"/>
      <c r="F49" s="221">
        <f t="shared" si="1"/>
        <v>0</v>
      </c>
      <c r="G49" s="234">
        <v>0</v>
      </c>
      <c r="H49" s="234">
        <v>0</v>
      </c>
      <c r="I49" s="234">
        <v>78629.76</v>
      </c>
      <c r="J49" s="260">
        <v>0</v>
      </c>
      <c r="K49" s="221"/>
      <c r="M49" s="235"/>
    </row>
    <row r="50" spans="1:13" ht="24.75" customHeight="1">
      <c r="A50" s="226" t="s">
        <v>535</v>
      </c>
      <c r="B50" s="220">
        <v>2750</v>
      </c>
      <c r="C50" s="114">
        <v>0</v>
      </c>
      <c r="D50" s="234">
        <v>0</v>
      </c>
      <c r="E50" s="221"/>
      <c r="F50" s="221">
        <f t="shared" si="1"/>
        <v>0</v>
      </c>
      <c r="G50" s="234">
        <v>0</v>
      </c>
      <c r="H50" s="234">
        <v>24124</v>
      </c>
      <c r="I50" s="234">
        <v>0</v>
      </c>
      <c r="J50" s="260">
        <v>0</v>
      </c>
      <c r="K50" s="221"/>
      <c r="M50" s="235"/>
    </row>
    <row r="51" spans="1:13" ht="26.25" customHeight="1">
      <c r="A51" s="219" t="s">
        <v>43</v>
      </c>
      <c r="B51" s="220">
        <v>2920</v>
      </c>
      <c r="C51" s="114">
        <f>C53+C54+C55</f>
        <v>3960649</v>
      </c>
      <c r="D51" s="281">
        <f>D53+D54+D55</f>
        <v>3960649</v>
      </c>
      <c r="E51" s="221">
        <f>D51/C51</f>
        <v>1</v>
      </c>
      <c r="F51" s="221">
        <f t="shared" si="1"/>
        <v>0.21531929535474614</v>
      </c>
      <c r="G51" s="234">
        <v>3042976</v>
      </c>
      <c r="H51" s="234">
        <v>3287233</v>
      </c>
      <c r="I51" s="234">
        <v>3508540</v>
      </c>
      <c r="J51" s="260">
        <v>3484328</v>
      </c>
      <c r="K51" s="221">
        <f t="shared" si="2"/>
        <v>1.1367038350006085</v>
      </c>
      <c r="M51" s="230"/>
    </row>
    <row r="52" spans="1:13" ht="15" customHeight="1">
      <c r="A52" s="219" t="s">
        <v>536</v>
      </c>
      <c r="B52" s="220"/>
      <c r="C52" s="114"/>
      <c r="D52" s="234"/>
      <c r="E52" s="221"/>
      <c r="F52" s="221"/>
      <c r="G52" s="234"/>
      <c r="H52" s="234"/>
      <c r="I52" s="234"/>
      <c r="J52" s="260"/>
      <c r="K52" s="221"/>
      <c r="M52" s="230"/>
    </row>
    <row r="53" spans="1:13" ht="27.75" customHeight="1">
      <c r="A53" s="219" t="s">
        <v>537</v>
      </c>
      <c r="B53" s="220">
        <v>2920</v>
      </c>
      <c r="C53" s="114">
        <v>3807604</v>
      </c>
      <c r="D53" s="234">
        <v>3807604</v>
      </c>
      <c r="E53" s="221">
        <f>D53/C53</f>
        <v>1</v>
      </c>
      <c r="F53" s="221">
        <f t="shared" si="1"/>
        <v>0.2069990575458499</v>
      </c>
      <c r="G53" s="234">
        <v>2920145</v>
      </c>
      <c r="H53" s="234">
        <v>3155463</v>
      </c>
      <c r="I53" s="234">
        <v>3372124</v>
      </c>
      <c r="J53" s="260">
        <v>3364434</v>
      </c>
      <c r="K53" s="221">
        <f t="shared" si="2"/>
        <v>1.1317220073272354</v>
      </c>
      <c r="M53" s="230"/>
    </row>
    <row r="54" spans="1:13" ht="27" customHeight="1">
      <c r="A54" s="219" t="s">
        <v>538</v>
      </c>
      <c r="B54" s="220">
        <v>2920</v>
      </c>
      <c r="C54" s="114">
        <v>31645</v>
      </c>
      <c r="D54" s="234">
        <v>31645</v>
      </c>
      <c r="E54" s="221">
        <f>D54/C54</f>
        <v>1</v>
      </c>
      <c r="F54" s="221">
        <f t="shared" si="1"/>
        <v>0.001720369338838393</v>
      </c>
      <c r="G54" s="234">
        <v>0</v>
      </c>
      <c r="H54" s="234">
        <v>0</v>
      </c>
      <c r="I54" s="234">
        <v>0</v>
      </c>
      <c r="J54" s="260">
        <v>0</v>
      </c>
      <c r="K54" s="221"/>
      <c r="M54" s="230"/>
    </row>
    <row r="55" spans="1:13" ht="24.75" customHeight="1">
      <c r="A55" s="219" t="s">
        <v>539</v>
      </c>
      <c r="B55" s="220">
        <v>2920</v>
      </c>
      <c r="C55" s="114">
        <v>121400</v>
      </c>
      <c r="D55" s="234">
        <v>121400</v>
      </c>
      <c r="E55" s="221">
        <f>D55/C55</f>
        <v>1</v>
      </c>
      <c r="F55" s="221">
        <f t="shared" si="1"/>
        <v>0.006599868470057857</v>
      </c>
      <c r="G55" s="234">
        <v>122831</v>
      </c>
      <c r="H55" s="234">
        <v>131770</v>
      </c>
      <c r="I55" s="234">
        <v>136416</v>
      </c>
      <c r="J55" s="260">
        <v>119894</v>
      </c>
      <c r="K55" s="221">
        <f t="shared" si="2"/>
        <v>1.012561095634477</v>
      </c>
      <c r="M55" s="230"/>
    </row>
    <row r="56" spans="1:13" ht="49.5" customHeight="1">
      <c r="A56" s="227" t="s">
        <v>546</v>
      </c>
      <c r="B56" s="220">
        <v>6300</v>
      </c>
      <c r="C56" s="114">
        <v>0</v>
      </c>
      <c r="D56" s="234">
        <v>0</v>
      </c>
      <c r="E56" s="221"/>
      <c r="F56" s="221">
        <f t="shared" si="1"/>
        <v>0</v>
      </c>
      <c r="G56" s="234">
        <v>0</v>
      </c>
      <c r="H56" s="234">
        <v>333000</v>
      </c>
      <c r="I56" s="234">
        <v>0</v>
      </c>
      <c r="J56" s="260">
        <v>0</v>
      </c>
      <c r="K56" s="221"/>
      <c r="M56" s="230"/>
    </row>
    <row r="57" spans="1:13" s="273" customFormat="1" ht="84.75" customHeight="1">
      <c r="A57" s="240" t="s">
        <v>540</v>
      </c>
      <c r="B57" s="269">
        <v>6207</v>
      </c>
      <c r="C57" s="128">
        <v>2018952</v>
      </c>
      <c r="D57" s="271">
        <v>1969654.67</v>
      </c>
      <c r="E57" s="270">
        <f>D57/C57</f>
        <v>0.9755827132096255</v>
      </c>
      <c r="F57" s="270">
        <f t="shared" si="1"/>
        <v>0.10707958610737407</v>
      </c>
      <c r="G57" s="271">
        <v>0</v>
      </c>
      <c r="H57" s="271">
        <v>0</v>
      </c>
      <c r="I57" s="271">
        <v>0</v>
      </c>
      <c r="J57" s="272">
        <v>3260661.58</v>
      </c>
      <c r="K57" s="270">
        <f t="shared" si="2"/>
        <v>0.6040659607489839</v>
      </c>
      <c r="M57" s="274"/>
    </row>
    <row r="58" spans="1:13" s="218" customFormat="1" ht="15.75" customHeight="1">
      <c r="A58" s="217" t="s">
        <v>444</v>
      </c>
      <c r="B58" s="216" t="s">
        <v>445</v>
      </c>
      <c r="C58" s="236" t="s">
        <v>446</v>
      </c>
      <c r="D58" s="237" t="s">
        <v>447</v>
      </c>
      <c r="E58" s="238" t="s">
        <v>448</v>
      </c>
      <c r="F58" s="237" t="s">
        <v>449</v>
      </c>
      <c r="G58" s="238" t="s">
        <v>450</v>
      </c>
      <c r="H58" s="237" t="s">
        <v>451</v>
      </c>
      <c r="I58" s="238" t="s">
        <v>452</v>
      </c>
      <c r="J58" s="261" t="s">
        <v>447</v>
      </c>
      <c r="K58" s="237" t="s">
        <v>453</v>
      </c>
      <c r="M58" s="235"/>
    </row>
    <row r="59" spans="1:13" s="247" customFormat="1" ht="86.25" customHeight="1">
      <c r="A59" s="240" t="s">
        <v>540</v>
      </c>
      <c r="B59" s="222">
        <v>6208</v>
      </c>
      <c r="C59" s="223">
        <v>0</v>
      </c>
      <c r="D59" s="246">
        <v>0</v>
      </c>
      <c r="E59" s="244"/>
      <c r="F59" s="221">
        <f t="shared" si="1"/>
        <v>0</v>
      </c>
      <c r="G59" s="245">
        <v>0</v>
      </c>
      <c r="H59" s="245">
        <v>0</v>
      </c>
      <c r="I59" s="246">
        <v>998402.18</v>
      </c>
      <c r="J59" s="263">
        <v>0</v>
      </c>
      <c r="K59" s="221"/>
      <c r="M59" s="235"/>
    </row>
    <row r="60" spans="1:13" s="247" customFormat="1" ht="88.5" customHeight="1">
      <c r="A60" s="240" t="s">
        <v>540</v>
      </c>
      <c r="B60" s="222">
        <v>6209</v>
      </c>
      <c r="C60" s="223">
        <v>0</v>
      </c>
      <c r="D60" s="246">
        <v>0</v>
      </c>
      <c r="E60" s="244"/>
      <c r="F60" s="221">
        <f t="shared" si="1"/>
        <v>0</v>
      </c>
      <c r="G60" s="245">
        <v>0</v>
      </c>
      <c r="H60" s="245">
        <v>0</v>
      </c>
      <c r="I60" s="246">
        <v>448.77</v>
      </c>
      <c r="J60" s="263">
        <v>0</v>
      </c>
      <c r="K60" s="221"/>
      <c r="M60" s="235"/>
    </row>
    <row r="61" spans="1:13" ht="54.75" customHeight="1">
      <c r="A61" s="266" t="s">
        <v>541</v>
      </c>
      <c r="B61" s="220">
        <v>6330</v>
      </c>
      <c r="C61" s="114">
        <v>0</v>
      </c>
      <c r="D61" s="234">
        <v>0</v>
      </c>
      <c r="E61" s="244"/>
      <c r="F61" s="221">
        <f t="shared" si="1"/>
        <v>0</v>
      </c>
      <c r="G61" s="234">
        <v>0</v>
      </c>
      <c r="H61" s="234">
        <v>333000</v>
      </c>
      <c r="I61" s="234">
        <v>261454.03</v>
      </c>
      <c r="J61" s="260">
        <v>0</v>
      </c>
      <c r="K61" s="221"/>
      <c r="M61" s="230"/>
    </row>
    <row r="62" spans="1:11" s="252" customFormat="1" ht="30.75" customHeight="1">
      <c r="A62" s="248" t="s">
        <v>475</v>
      </c>
      <c r="B62" s="212"/>
      <c r="C62" s="249">
        <f>SUM(C2:C51,C57:C61)</f>
        <v>18023898</v>
      </c>
      <c r="D62" s="250">
        <f>SUM(D2:D51,D57:D61)</f>
        <v>18304485.21</v>
      </c>
      <c r="E62" s="228">
        <f>D62/C62</f>
        <v>1.0155675098693968</v>
      </c>
      <c r="F62" s="221">
        <f t="shared" si="1"/>
        <v>0.9951169258494182</v>
      </c>
      <c r="G62" s="250">
        <f>SUM(G2:G51,G56:G61)</f>
        <v>13607424.529999997</v>
      </c>
      <c r="H62" s="251">
        <f>SUM(H2:H51,H56:H61)</f>
        <v>15040602.97</v>
      </c>
      <c r="I62" s="251">
        <f>SUM(I2:I51,I56:I61)</f>
        <v>17258506.930000003</v>
      </c>
      <c r="J62" s="264">
        <f>SUM(J2:J51,J57:J61)</f>
        <v>18394305.97</v>
      </c>
      <c r="K62" s="228">
        <f>D62/J62</f>
        <v>0.9951169258494182</v>
      </c>
    </row>
    <row r="63" spans="1:11" ht="18" customHeight="1">
      <c r="A63" s="111" t="s">
        <v>324</v>
      </c>
      <c r="B63" s="220"/>
      <c r="C63" s="114"/>
      <c r="D63" s="234"/>
      <c r="E63" s="228"/>
      <c r="F63" s="221"/>
      <c r="G63" s="114"/>
      <c r="H63" s="281"/>
      <c r="I63" s="281"/>
      <c r="J63" s="260"/>
      <c r="K63" s="228"/>
    </row>
    <row r="64" spans="1:13" s="125" customFormat="1" ht="18" customHeight="1">
      <c r="A64" s="124" t="s">
        <v>564</v>
      </c>
      <c r="B64" s="321"/>
      <c r="C64" s="308">
        <f>C66+C67+C68+C69+C70</f>
        <v>15682442</v>
      </c>
      <c r="D64" s="309">
        <f aca="true" t="shared" si="4" ref="D64:J64">D66+D67+D68+D69+D70</f>
        <v>16006017.87</v>
      </c>
      <c r="E64" s="310">
        <f aca="true" t="shared" si="5" ref="E64:E74">D64/C64</f>
        <v>1.0206330028193313</v>
      </c>
      <c r="F64" s="327">
        <f t="shared" si="1"/>
        <v>0.8701615541301122</v>
      </c>
      <c r="G64" s="309">
        <f t="shared" si="4"/>
        <v>13442951.870000001</v>
      </c>
      <c r="H64" s="309">
        <f t="shared" si="4"/>
        <v>14196871.809999999</v>
      </c>
      <c r="I64" s="309">
        <f t="shared" si="4"/>
        <v>14617102.46</v>
      </c>
      <c r="J64" s="309">
        <f t="shared" si="4"/>
        <v>14779028.81</v>
      </c>
      <c r="K64" s="310">
        <f aca="true" t="shared" si="6" ref="K64:K74">D64/J64</f>
        <v>1.0830223065246192</v>
      </c>
      <c r="M64" s="322"/>
    </row>
    <row r="65" spans="1:11" ht="12" customHeight="1">
      <c r="A65" s="111" t="s">
        <v>324</v>
      </c>
      <c r="B65" s="220"/>
      <c r="C65" s="114"/>
      <c r="D65" s="234"/>
      <c r="E65" s="310"/>
      <c r="F65" s="221"/>
      <c r="G65" s="112"/>
      <c r="H65" s="329"/>
      <c r="I65" s="329"/>
      <c r="J65" s="330"/>
      <c r="K65" s="310"/>
    </row>
    <row r="66" spans="1:11" ht="12.75">
      <c r="A66" s="219" t="s">
        <v>568</v>
      </c>
      <c r="B66" s="220"/>
      <c r="C66" s="114">
        <f>C38+C39</f>
        <v>3719265</v>
      </c>
      <c r="D66" s="112">
        <f aca="true" t="shared" si="7" ref="D66:J66">D38+D39</f>
        <v>3689434.8</v>
      </c>
      <c r="E66" s="297">
        <f t="shared" si="5"/>
        <v>0.9919795443454553</v>
      </c>
      <c r="F66" s="221">
        <f t="shared" si="1"/>
        <v>0.20057483038594906</v>
      </c>
      <c r="G66" s="112">
        <f t="shared" si="7"/>
        <v>3605685.3</v>
      </c>
      <c r="H66" s="296">
        <f t="shared" si="7"/>
        <v>3563479.66</v>
      </c>
      <c r="I66" s="112">
        <f t="shared" si="7"/>
        <v>3499082.69</v>
      </c>
      <c r="J66" s="112">
        <f t="shared" si="7"/>
        <v>3621648.53</v>
      </c>
      <c r="K66" s="297">
        <f t="shared" si="6"/>
        <v>1.0187169653373294</v>
      </c>
    </row>
    <row r="67" spans="1:11" ht="25.5">
      <c r="A67" s="219" t="s">
        <v>569</v>
      </c>
      <c r="B67" s="220"/>
      <c r="C67" s="114">
        <f>C40+C41+C42+C46+C47</f>
        <v>328765</v>
      </c>
      <c r="D67" s="112">
        <f aca="true" t="shared" si="8" ref="D67:J67">D40+D41+D42+D46+D47</f>
        <v>328761.65</v>
      </c>
      <c r="E67" s="297">
        <f t="shared" si="5"/>
        <v>0.9999898103508585</v>
      </c>
      <c r="F67" s="221">
        <f aca="true" t="shared" si="9" ref="F67:F74">D67/18394305.97</f>
        <v>0.01787301192750574</v>
      </c>
      <c r="G67" s="112">
        <f t="shared" si="8"/>
        <v>102182.93</v>
      </c>
      <c r="H67" s="112">
        <f t="shared" si="8"/>
        <v>129886.07</v>
      </c>
      <c r="I67" s="112">
        <f t="shared" si="8"/>
        <v>250051.29</v>
      </c>
      <c r="J67" s="112">
        <f t="shared" si="8"/>
        <v>279094.29000000004</v>
      </c>
      <c r="K67" s="297">
        <f t="shared" si="6"/>
        <v>1.1779590689583797</v>
      </c>
    </row>
    <row r="68" spans="1:11" ht="25.5">
      <c r="A68" s="319" t="s">
        <v>43</v>
      </c>
      <c r="B68" s="220"/>
      <c r="C68" s="114">
        <f>C51</f>
        <v>3960649</v>
      </c>
      <c r="D68" s="112">
        <f aca="true" t="shared" si="10" ref="D68:J68">D51</f>
        <v>3960649</v>
      </c>
      <c r="E68" s="297">
        <f t="shared" si="5"/>
        <v>1</v>
      </c>
      <c r="F68" s="221">
        <f t="shared" si="9"/>
        <v>0.21531929535474614</v>
      </c>
      <c r="G68" s="112">
        <f t="shared" si="10"/>
        <v>3042976</v>
      </c>
      <c r="H68" s="112">
        <f t="shared" si="10"/>
        <v>3287233</v>
      </c>
      <c r="I68" s="112">
        <f t="shared" si="10"/>
        <v>3508540</v>
      </c>
      <c r="J68" s="112">
        <f t="shared" si="10"/>
        <v>3484328</v>
      </c>
      <c r="K68" s="297">
        <f t="shared" si="6"/>
        <v>1.1367038350006085</v>
      </c>
    </row>
    <row r="69" spans="1:11" ht="51">
      <c r="A69" s="319" t="s">
        <v>563</v>
      </c>
      <c r="B69" s="220"/>
      <c r="C69" s="114">
        <f>C34+C35+C37+C48+C49+C31</f>
        <v>330902</v>
      </c>
      <c r="D69" s="112">
        <f aca="true" t="shared" si="11" ref="D69:J69">D34+D35+D37+D48+D49+D31</f>
        <v>308148.64</v>
      </c>
      <c r="E69" s="297">
        <f t="shared" si="5"/>
        <v>0.9312383726904039</v>
      </c>
      <c r="F69" s="221">
        <f t="shared" si="9"/>
        <v>0.016752392860191184</v>
      </c>
      <c r="G69" s="112">
        <f t="shared" si="11"/>
        <v>0</v>
      </c>
      <c r="H69" s="112">
        <f t="shared" si="11"/>
        <v>172889.5</v>
      </c>
      <c r="I69" s="112">
        <f t="shared" si="11"/>
        <v>355811.7</v>
      </c>
      <c r="J69" s="112">
        <f t="shared" si="11"/>
        <v>141103.35</v>
      </c>
      <c r="K69" s="297">
        <f t="shared" si="6"/>
        <v>2.1838506314697703</v>
      </c>
    </row>
    <row r="70" spans="1:11" ht="17.25" customHeight="1">
      <c r="A70" s="319" t="s">
        <v>565</v>
      </c>
      <c r="B70" s="220"/>
      <c r="C70" s="114">
        <f>SUM(C2:C24)+C27+C29+C30+C32+C33+C43+C44</f>
        <v>7342861</v>
      </c>
      <c r="D70" s="112">
        <f aca="true" t="shared" si="12" ref="D70:J70">SUM(D2:D24)+D27+D29+D30+D32+D33+D43+D44</f>
        <v>7719023.78</v>
      </c>
      <c r="E70" s="297">
        <f t="shared" si="5"/>
        <v>1.0512283672535814</v>
      </c>
      <c r="F70" s="221">
        <f t="shared" si="9"/>
        <v>0.4196420236017201</v>
      </c>
      <c r="G70" s="112">
        <f t="shared" si="12"/>
        <v>6692107.640000001</v>
      </c>
      <c r="H70" s="112">
        <f t="shared" si="12"/>
        <v>7043383.579999999</v>
      </c>
      <c r="I70" s="112">
        <f t="shared" si="12"/>
        <v>7003616.78</v>
      </c>
      <c r="J70" s="112">
        <f t="shared" si="12"/>
        <v>7252854.640000001</v>
      </c>
      <c r="K70" s="297">
        <f t="shared" si="6"/>
        <v>1.0642738843032982</v>
      </c>
    </row>
    <row r="71" spans="1:13" s="125" customFormat="1" ht="21.75" customHeight="1">
      <c r="A71" s="323" t="s">
        <v>566</v>
      </c>
      <c r="B71" s="321"/>
      <c r="C71" s="324">
        <f>C25+C26+C28+C56+C57+C59+C60+C61</f>
        <v>2341456</v>
      </c>
      <c r="D71" s="325">
        <f aca="true" t="shared" si="13" ref="D71:J71">D25+D26+D28+D56+D57+D59+D60+D61</f>
        <v>2298467.34</v>
      </c>
      <c r="E71" s="327">
        <f t="shared" si="5"/>
        <v>0.9816402016523051</v>
      </c>
      <c r="F71" s="327">
        <f t="shared" si="9"/>
        <v>0.12495537171930603</v>
      </c>
      <c r="G71" s="325">
        <f t="shared" si="13"/>
        <v>164472.66</v>
      </c>
      <c r="H71" s="325">
        <f t="shared" si="13"/>
        <v>819607.16</v>
      </c>
      <c r="I71" s="325">
        <f t="shared" si="13"/>
        <v>2641404.4699999997</v>
      </c>
      <c r="J71" s="325">
        <f t="shared" si="13"/>
        <v>3615277.16</v>
      </c>
      <c r="K71" s="327">
        <f t="shared" si="6"/>
        <v>0.6357651815552642</v>
      </c>
      <c r="M71" s="322"/>
    </row>
    <row r="72" spans="1:11" ht="12.75">
      <c r="A72" s="319" t="s">
        <v>327</v>
      </c>
      <c r="B72" s="220"/>
      <c r="C72" s="281"/>
      <c r="D72" s="234"/>
      <c r="E72" s="327"/>
      <c r="F72" s="221"/>
      <c r="G72" s="112"/>
      <c r="H72" s="320"/>
      <c r="I72" s="320"/>
      <c r="J72" s="260"/>
      <c r="K72" s="228"/>
    </row>
    <row r="73" spans="1:11" ht="27.75" customHeight="1">
      <c r="A73" s="319" t="s">
        <v>570</v>
      </c>
      <c r="B73" s="220"/>
      <c r="C73" s="281">
        <f>C26+C28+C25</f>
        <v>322504</v>
      </c>
      <c r="D73" s="320">
        <f aca="true" t="shared" si="14" ref="D73:J73">D26+D28+D25</f>
        <v>328812.67</v>
      </c>
      <c r="E73" s="328">
        <f t="shared" si="5"/>
        <v>1.0195615248182968</v>
      </c>
      <c r="F73" s="221">
        <f t="shared" si="9"/>
        <v>0.01787578561193195</v>
      </c>
      <c r="G73" s="320">
        <f t="shared" si="14"/>
        <v>164472.66</v>
      </c>
      <c r="H73" s="320">
        <f t="shared" si="14"/>
        <v>153607.16</v>
      </c>
      <c r="I73" s="320">
        <f t="shared" si="14"/>
        <v>1381099.49</v>
      </c>
      <c r="J73" s="320">
        <f t="shared" si="14"/>
        <v>354615.57999999996</v>
      </c>
      <c r="K73" s="328">
        <f t="shared" si="6"/>
        <v>0.9272369533228066</v>
      </c>
    </row>
    <row r="74" spans="1:11" ht="51">
      <c r="A74" s="319" t="s">
        <v>567</v>
      </c>
      <c r="B74" s="220"/>
      <c r="C74" s="281">
        <f>C57+C59+C60</f>
        <v>2018952</v>
      </c>
      <c r="D74" s="320">
        <f aca="true" t="shared" si="15" ref="D74:J74">D57+D59+D60</f>
        <v>1969654.67</v>
      </c>
      <c r="E74" s="328">
        <f t="shared" si="5"/>
        <v>0.9755827132096255</v>
      </c>
      <c r="F74" s="221">
        <f t="shared" si="9"/>
        <v>0.10707958610737407</v>
      </c>
      <c r="G74" s="320">
        <f t="shared" si="15"/>
        <v>0</v>
      </c>
      <c r="H74" s="320">
        <f t="shared" si="15"/>
        <v>0</v>
      </c>
      <c r="I74" s="320">
        <f t="shared" si="15"/>
        <v>998850.9500000001</v>
      </c>
      <c r="J74" s="320">
        <f t="shared" si="15"/>
        <v>3260661.58</v>
      </c>
      <c r="K74" s="328">
        <f t="shared" si="6"/>
        <v>0.6040659607489839</v>
      </c>
    </row>
    <row r="75" spans="3:10" ht="12.75">
      <c r="C75" s="256"/>
      <c r="D75" s="326"/>
      <c r="E75" s="326"/>
      <c r="F75" s="326"/>
      <c r="G75" s="326"/>
      <c r="H75" s="326"/>
      <c r="I75" s="326"/>
      <c r="J75" s="326"/>
    </row>
    <row r="76" ht="12.75">
      <c r="C76" s="256"/>
    </row>
    <row r="77" ht="12.75">
      <c r="C77" s="256"/>
    </row>
    <row r="78" ht="12.75">
      <c r="C78" s="256"/>
    </row>
    <row r="79" ht="12.75">
      <c r="C79" s="256"/>
    </row>
    <row r="80" ht="12.75">
      <c r="C80" s="256"/>
    </row>
    <row r="81" ht="12.75">
      <c r="C81" s="256"/>
    </row>
    <row r="82" ht="12.75">
      <c r="C82" s="256"/>
    </row>
    <row r="83" ht="12.75">
      <c r="C83" s="256"/>
    </row>
    <row r="84" ht="12.75">
      <c r="C84" s="256"/>
    </row>
    <row r="85" ht="12.75">
      <c r="C85" s="256"/>
    </row>
    <row r="86" ht="12.75">
      <c r="C86" s="256"/>
    </row>
    <row r="87" ht="12.75">
      <c r="C87" s="256"/>
    </row>
    <row r="88" ht="12.75">
      <c r="C88" s="256"/>
    </row>
    <row r="89" ht="12.75">
      <c r="C89" s="256"/>
    </row>
    <row r="90" ht="12.75">
      <c r="C90" s="256"/>
    </row>
    <row r="91" ht="12.75">
      <c r="C91" s="256"/>
    </row>
    <row r="92" ht="12.75">
      <c r="C92" s="256"/>
    </row>
    <row r="93" ht="12.75">
      <c r="C93" s="256"/>
    </row>
    <row r="94" ht="12.75">
      <c r="C94" s="256"/>
    </row>
    <row r="95" ht="12.75">
      <c r="C95" s="256"/>
    </row>
    <row r="96" ht="12.75">
      <c r="C96" s="256"/>
    </row>
    <row r="97" ht="12.75" customHeight="1">
      <c r="C97" s="256"/>
    </row>
    <row r="98" ht="13.5" customHeight="1">
      <c r="C98" s="256"/>
    </row>
    <row r="99" spans="3:5" ht="12.75">
      <c r="C99" s="256"/>
      <c r="E99" s="135"/>
    </row>
    <row r="100" spans="3:5" ht="12.75">
      <c r="C100" s="256"/>
      <c r="E100" s="135"/>
    </row>
    <row r="101" spans="3:5" ht="12.75">
      <c r="C101" s="256"/>
      <c r="E101" s="135"/>
    </row>
    <row r="102" spans="3:5" ht="12.75">
      <c r="C102" s="256"/>
      <c r="E102" s="135"/>
    </row>
    <row r="103" spans="3:5" ht="12.75">
      <c r="C103" s="256"/>
      <c r="E103" s="135"/>
    </row>
    <row r="104" spans="3:5" ht="12.75">
      <c r="C104" s="256"/>
      <c r="E104" s="135"/>
    </row>
    <row r="105" spans="3:5" ht="12.75">
      <c r="C105" s="256"/>
      <c r="E105" s="135"/>
    </row>
    <row r="106" spans="3:5" ht="12.75">
      <c r="C106" s="256"/>
      <c r="E106" s="135"/>
    </row>
    <row r="107" spans="3:5" ht="12.75">
      <c r="C107" s="256"/>
      <c r="E107" s="135"/>
    </row>
    <row r="108" spans="3:5" ht="12.75">
      <c r="C108" s="256"/>
      <c r="E108" s="135"/>
    </row>
    <row r="109" spans="3:5" ht="12.75">
      <c r="C109" s="256"/>
      <c r="E109" s="135"/>
    </row>
    <row r="110" spans="3:5" ht="12.75">
      <c r="C110" s="256"/>
      <c r="E110" s="135"/>
    </row>
    <row r="111" spans="3:5" ht="12.75">
      <c r="C111" s="256"/>
      <c r="E111" s="135"/>
    </row>
    <row r="112" spans="3:5" ht="12.75">
      <c r="C112" s="256"/>
      <c r="E112" s="135"/>
    </row>
    <row r="113" spans="3:5" ht="12.75">
      <c r="C113" s="256"/>
      <c r="E113" s="135"/>
    </row>
    <row r="114" spans="3:5" ht="12.75">
      <c r="C114" s="256"/>
      <c r="E114" s="135"/>
    </row>
    <row r="115" spans="3:5" ht="12.75">
      <c r="C115" s="256"/>
      <c r="E115" s="135"/>
    </row>
    <row r="116" spans="3:5" ht="12.75">
      <c r="C116" s="256"/>
      <c r="E116" s="135"/>
    </row>
    <row r="117" spans="3:5" ht="12.75">
      <c r="C117" s="256"/>
      <c r="E117" s="135"/>
    </row>
    <row r="118" spans="3:5" ht="12.75">
      <c r="C118" s="256"/>
      <c r="E118" s="135"/>
    </row>
    <row r="119" spans="3:5" ht="12.75">
      <c r="C119" s="256"/>
      <c r="E119" s="135"/>
    </row>
    <row r="120" spans="3:5" ht="12.75">
      <c r="C120" s="256"/>
      <c r="E120" s="135"/>
    </row>
    <row r="121" spans="3:5" ht="12.75">
      <c r="C121" s="256"/>
      <c r="E121" s="135"/>
    </row>
    <row r="122" spans="3:5" ht="12.75">
      <c r="C122" s="256"/>
      <c r="E122" s="135"/>
    </row>
    <row r="123" spans="3:5" ht="12.75">
      <c r="C123" s="256"/>
      <c r="E123" s="135"/>
    </row>
    <row r="124" spans="3:5" ht="12.75">
      <c r="C124" s="256"/>
      <c r="E124" s="135"/>
    </row>
    <row r="125" spans="3:5" ht="12.75">
      <c r="C125" s="256"/>
      <c r="E125" s="135"/>
    </row>
    <row r="126" spans="3:5" ht="12.75">
      <c r="C126" s="256"/>
      <c r="E126" s="135"/>
    </row>
    <row r="127" spans="3:5" ht="12.75">
      <c r="C127" s="256"/>
      <c r="E127" s="135"/>
    </row>
    <row r="128" spans="3:5" ht="12.75">
      <c r="C128" s="256"/>
      <c r="E128" s="135"/>
    </row>
    <row r="129" spans="3:5" ht="12.75">
      <c r="C129" s="256"/>
      <c r="E129" s="135"/>
    </row>
    <row r="130" spans="3:5" ht="12.75">
      <c r="C130" s="256"/>
      <c r="E130" s="135"/>
    </row>
    <row r="131" spans="3:5" ht="12.75">
      <c r="C131" s="256"/>
      <c r="E131" s="135"/>
    </row>
    <row r="132" spans="3:5" ht="12.75">
      <c r="C132" s="256"/>
      <c r="E132" s="135"/>
    </row>
    <row r="133" spans="3:5" ht="12.75">
      <c r="C133" s="256"/>
      <c r="E133" s="135"/>
    </row>
    <row r="134" spans="3:5" ht="12.75">
      <c r="C134" s="256"/>
      <c r="E134" s="135"/>
    </row>
    <row r="135" spans="3:5" ht="12.75">
      <c r="C135" s="256"/>
      <c r="E135" s="135"/>
    </row>
    <row r="136" spans="3:5" ht="12.75">
      <c r="C136" s="256"/>
      <c r="E136" s="135"/>
    </row>
    <row r="137" spans="3:5" ht="12.75">
      <c r="C137" s="256"/>
      <c r="E137" s="135"/>
    </row>
    <row r="138" spans="3:5" ht="12.75">
      <c r="C138" s="256"/>
      <c r="E138" s="135"/>
    </row>
    <row r="139" spans="3:5" ht="12.75">
      <c r="C139" s="256"/>
      <c r="E139" s="135"/>
    </row>
    <row r="140" spans="3:5" ht="12.75">
      <c r="C140" s="256"/>
      <c r="E140" s="135"/>
    </row>
    <row r="141" spans="3:5" ht="12.75">
      <c r="C141" s="256"/>
      <c r="E141" s="135"/>
    </row>
    <row r="142" spans="3:5" ht="12.75">
      <c r="C142" s="256"/>
      <c r="E142" s="135"/>
    </row>
    <row r="143" spans="3:5" ht="12.75">
      <c r="C143" s="256"/>
      <c r="E143" s="135"/>
    </row>
    <row r="144" spans="3:5" ht="12.75">
      <c r="C144" s="256"/>
      <c r="E144" s="135"/>
    </row>
    <row r="145" spans="3:5" ht="12.75">
      <c r="C145" s="256"/>
      <c r="E145" s="135"/>
    </row>
    <row r="146" spans="3:5" ht="12.75">
      <c r="C146" s="256"/>
      <c r="E146" s="135"/>
    </row>
    <row r="147" spans="3:5" ht="12.75">
      <c r="C147" s="256"/>
      <c r="E147" s="135"/>
    </row>
    <row r="148" spans="3:5" ht="12.75">
      <c r="C148" s="256"/>
      <c r="E148" s="135"/>
    </row>
    <row r="149" spans="3:5" ht="12.75">
      <c r="C149" s="256"/>
      <c r="E149" s="135"/>
    </row>
    <row r="150" spans="3:5" ht="12.75">
      <c r="C150" s="256"/>
      <c r="E150" s="135"/>
    </row>
    <row r="151" spans="3:5" ht="12.75">
      <c r="C151" s="256"/>
      <c r="E151" s="135"/>
    </row>
    <row r="152" spans="3:5" ht="12.75">
      <c r="C152" s="256"/>
      <c r="E152" s="135"/>
    </row>
    <row r="153" spans="3:5" ht="12.75">
      <c r="C153" s="256"/>
      <c r="E153" s="135"/>
    </row>
    <row r="154" spans="3:5" ht="12.75">
      <c r="C154" s="256"/>
      <c r="E154" s="135"/>
    </row>
    <row r="155" spans="3:5" ht="12.75">
      <c r="C155" s="256"/>
      <c r="E155" s="135"/>
    </row>
    <row r="156" spans="3:5" ht="12.75">
      <c r="C156" s="256"/>
      <c r="E156" s="135"/>
    </row>
    <row r="157" spans="3:5" ht="12.75">
      <c r="C157" s="256"/>
      <c r="E157" s="135"/>
    </row>
    <row r="158" spans="3:5" ht="12.75">
      <c r="C158" s="256"/>
      <c r="E158" s="135"/>
    </row>
    <row r="159" spans="3:5" ht="12.75">
      <c r="C159" s="256"/>
      <c r="E159" s="135"/>
    </row>
  </sheetData>
  <sheetProtection/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3"/>
  <headerFooter alignWithMargins="0">
    <oddHeader>&amp;R&amp;"Arial CE,Pogrubiony"&amp;12Załącznik Nr  3&amp;"Arial CE,Standardowy"&amp;10
do sprawozdania z wykonania budżetu Miasta Radziejów za 2011 rok</oddHeader>
    <oddFooter xml:space="preserve">&amp;C&amp;P&amp;R&amp;"Arial CE,Pogrubiony"&amp;12DOCHODY WG §§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36">
      <selection activeCell="A155" sqref="A155"/>
    </sheetView>
  </sheetViews>
  <sheetFormatPr defaultColWidth="9.00390625" defaultRowHeight="12.75"/>
  <cols>
    <col min="1" max="1" width="32.625" style="312" customWidth="1"/>
    <col min="2" max="2" width="6.375" style="288" customWidth="1"/>
    <col min="3" max="3" width="11.25390625" style="288" customWidth="1"/>
    <col min="4" max="4" width="12.75390625" style="313" customWidth="1"/>
    <col min="5" max="5" width="8.125" style="285" customWidth="1"/>
    <col min="6" max="6" width="9.75390625" style="314" customWidth="1"/>
    <col min="7" max="10" width="12.75390625" style="313" customWidth="1"/>
    <col min="11" max="11" width="9.125" style="288" customWidth="1"/>
    <col min="12" max="16384" width="9.125" style="288" customWidth="1"/>
  </cols>
  <sheetData>
    <row r="1" spans="1:11" ht="46.5" customHeight="1">
      <c r="A1" s="286" t="s">
        <v>0</v>
      </c>
      <c r="B1" s="286" t="s">
        <v>3</v>
      </c>
      <c r="C1" s="278" t="s">
        <v>542</v>
      </c>
      <c r="D1" s="287" t="s">
        <v>556</v>
      </c>
      <c r="E1" s="282" t="s">
        <v>439</v>
      </c>
      <c r="F1" s="279" t="s">
        <v>440</v>
      </c>
      <c r="G1" s="278" t="s">
        <v>441</v>
      </c>
      <c r="H1" s="287" t="s">
        <v>442</v>
      </c>
      <c r="I1" s="287" t="s">
        <v>443</v>
      </c>
      <c r="J1" s="287" t="s">
        <v>438</v>
      </c>
      <c r="K1" s="282" t="s">
        <v>547</v>
      </c>
    </row>
    <row r="2" spans="1:11" s="293" customFormat="1" ht="14.25" customHeight="1">
      <c r="A2" s="289" t="s">
        <v>444</v>
      </c>
      <c r="B2" s="275" t="s">
        <v>445</v>
      </c>
      <c r="C2" s="290" t="s">
        <v>446</v>
      </c>
      <c r="D2" s="291" t="s">
        <v>447</v>
      </c>
      <c r="E2" s="283" t="s">
        <v>448</v>
      </c>
      <c r="F2" s="275" t="s">
        <v>449</v>
      </c>
      <c r="G2" s="275" t="s">
        <v>450</v>
      </c>
      <c r="H2" s="290" t="s">
        <v>451</v>
      </c>
      <c r="I2" s="291" t="s">
        <v>452</v>
      </c>
      <c r="J2" s="291" t="s">
        <v>447</v>
      </c>
      <c r="K2" s="292" t="s">
        <v>453</v>
      </c>
    </row>
    <row r="3" spans="1:11" ht="47.25" customHeight="1">
      <c r="A3" s="267" t="s">
        <v>548</v>
      </c>
      <c r="B3" s="294">
        <v>2310</v>
      </c>
      <c r="C3" s="295">
        <v>3716</v>
      </c>
      <c r="D3" s="296">
        <v>1712.8</v>
      </c>
      <c r="E3" s="284">
        <f>D3/C3</f>
        <v>0.46092572658772873</v>
      </c>
      <c r="F3" s="297">
        <f>D3/17867254.37</f>
        <v>9.586251835513549E-05</v>
      </c>
      <c r="G3" s="296">
        <v>5885</v>
      </c>
      <c r="H3" s="296">
        <v>1500</v>
      </c>
      <c r="I3" s="296">
        <v>0</v>
      </c>
      <c r="J3" s="296">
        <v>1500</v>
      </c>
      <c r="K3" s="297">
        <f>D3/J3</f>
        <v>1.1418666666666666</v>
      </c>
    </row>
    <row r="4" spans="1:11" ht="54.75" customHeight="1">
      <c r="A4" s="267" t="s">
        <v>454</v>
      </c>
      <c r="B4" s="294">
        <v>2320</v>
      </c>
      <c r="C4" s="295">
        <v>0</v>
      </c>
      <c r="D4" s="296">
        <v>0</v>
      </c>
      <c r="E4" s="284"/>
      <c r="F4" s="297">
        <f aca="true" t="shared" si="0" ref="F4:F67">D4/17867254.37</f>
        <v>0</v>
      </c>
      <c r="G4" s="296">
        <v>26622</v>
      </c>
      <c r="H4" s="296">
        <v>65000</v>
      </c>
      <c r="I4" s="296">
        <v>0</v>
      </c>
      <c r="J4" s="296">
        <v>0</v>
      </c>
      <c r="K4" s="297"/>
    </row>
    <row r="5" spans="1:11" ht="53.25" customHeight="1">
      <c r="A5" s="204" t="s">
        <v>455</v>
      </c>
      <c r="B5" s="294">
        <v>2330</v>
      </c>
      <c r="C5" s="295">
        <v>300</v>
      </c>
      <c r="D5" s="296">
        <v>295.8</v>
      </c>
      <c r="E5" s="284">
        <f aca="true" t="shared" si="1" ref="E5:E72">D5/C5</f>
        <v>0.986</v>
      </c>
      <c r="F5" s="297">
        <f t="shared" si="0"/>
        <v>1.6555425577679285E-05</v>
      </c>
      <c r="G5" s="296">
        <v>0</v>
      </c>
      <c r="H5" s="296">
        <v>0</v>
      </c>
      <c r="I5" s="296">
        <v>0</v>
      </c>
      <c r="J5" s="296">
        <v>820.1</v>
      </c>
      <c r="K5" s="297">
        <f aca="true" t="shared" si="2" ref="K5:K72">D5/J5</f>
        <v>0.360687721009633</v>
      </c>
    </row>
    <row r="6" spans="1:11" ht="29.25" customHeight="1">
      <c r="A6" s="267" t="s">
        <v>202</v>
      </c>
      <c r="B6" s="294">
        <v>2480</v>
      </c>
      <c r="C6" s="295">
        <v>544950</v>
      </c>
      <c r="D6" s="296">
        <v>544950</v>
      </c>
      <c r="E6" s="284">
        <f t="shared" si="1"/>
        <v>1</v>
      </c>
      <c r="F6" s="297">
        <f t="shared" si="0"/>
        <v>0.030499929575917264</v>
      </c>
      <c r="G6" s="296">
        <v>521600</v>
      </c>
      <c r="H6" s="296">
        <v>594000</v>
      </c>
      <c r="I6" s="296">
        <v>590000</v>
      </c>
      <c r="J6" s="296">
        <v>644500</v>
      </c>
      <c r="K6" s="297">
        <f t="shared" si="2"/>
        <v>0.8455391776570985</v>
      </c>
    </row>
    <row r="7" spans="1:11" ht="40.5" customHeight="1">
      <c r="A7" s="267" t="s">
        <v>456</v>
      </c>
      <c r="B7" s="294">
        <v>2710</v>
      </c>
      <c r="C7" s="295">
        <v>0</v>
      </c>
      <c r="D7" s="296">
        <v>0</v>
      </c>
      <c r="E7" s="284"/>
      <c r="F7" s="297">
        <f t="shared" si="0"/>
        <v>0</v>
      </c>
      <c r="G7" s="296">
        <v>0</v>
      </c>
      <c r="H7" s="296">
        <v>0</v>
      </c>
      <c r="I7" s="296">
        <v>21000</v>
      </c>
      <c r="J7" s="296">
        <v>3000</v>
      </c>
      <c r="K7" s="297">
        <f t="shared" si="2"/>
        <v>0</v>
      </c>
    </row>
    <row r="8" spans="1:11" ht="75" customHeight="1">
      <c r="A8" s="204" t="s">
        <v>549</v>
      </c>
      <c r="B8" s="294">
        <v>2720</v>
      </c>
      <c r="C8" s="295">
        <v>0</v>
      </c>
      <c r="D8" s="296">
        <v>0</v>
      </c>
      <c r="E8" s="284"/>
      <c r="F8" s="297">
        <f t="shared" si="0"/>
        <v>0</v>
      </c>
      <c r="G8" s="296">
        <v>10000</v>
      </c>
      <c r="H8" s="296">
        <v>10000</v>
      </c>
      <c r="I8" s="296">
        <v>0</v>
      </c>
      <c r="J8" s="296">
        <v>0</v>
      </c>
      <c r="K8" s="297"/>
    </row>
    <row r="9" spans="1:11" ht="48.75" customHeight="1">
      <c r="A9" s="267" t="s">
        <v>200</v>
      </c>
      <c r="B9" s="294">
        <v>2820</v>
      </c>
      <c r="C9" s="295">
        <v>125000</v>
      </c>
      <c r="D9" s="296">
        <v>124459.38</v>
      </c>
      <c r="E9" s="284">
        <f t="shared" si="1"/>
        <v>0.9956750400000001</v>
      </c>
      <c r="F9" s="297">
        <f t="shared" si="0"/>
        <v>0.006965780943320168</v>
      </c>
      <c r="G9" s="296">
        <v>111000</v>
      </c>
      <c r="H9" s="296">
        <v>109492.18</v>
      </c>
      <c r="I9" s="296">
        <v>120000</v>
      </c>
      <c r="J9" s="296">
        <v>120000</v>
      </c>
      <c r="K9" s="297">
        <f t="shared" si="2"/>
        <v>1.0371615</v>
      </c>
    </row>
    <row r="10" spans="1:11" ht="51.75" customHeight="1">
      <c r="A10" s="204" t="s">
        <v>364</v>
      </c>
      <c r="B10" s="294">
        <v>2850</v>
      </c>
      <c r="C10" s="295">
        <v>600</v>
      </c>
      <c r="D10" s="296">
        <v>590.92</v>
      </c>
      <c r="E10" s="284">
        <f t="shared" si="1"/>
        <v>0.9848666666666666</v>
      </c>
      <c r="F10" s="297">
        <f t="shared" si="0"/>
        <v>3.307279270575471E-05</v>
      </c>
      <c r="G10" s="296">
        <v>469.02</v>
      </c>
      <c r="H10" s="296">
        <v>562.36</v>
      </c>
      <c r="I10" s="296">
        <v>584.62</v>
      </c>
      <c r="J10" s="296">
        <v>557.87</v>
      </c>
      <c r="K10" s="297">
        <f t="shared" si="2"/>
        <v>1.0592431928585513</v>
      </c>
    </row>
    <row r="11" spans="1:11" s="293" customFormat="1" ht="14.25" customHeight="1">
      <c r="A11" s="289" t="s">
        <v>444</v>
      </c>
      <c r="B11" s="275" t="s">
        <v>445</v>
      </c>
      <c r="C11" s="275" t="s">
        <v>446</v>
      </c>
      <c r="D11" s="298" t="s">
        <v>447</v>
      </c>
      <c r="E11" s="289" t="s">
        <v>448</v>
      </c>
      <c r="F11" s="289" t="s">
        <v>449</v>
      </c>
      <c r="G11" s="275" t="s">
        <v>450</v>
      </c>
      <c r="H11" s="275" t="s">
        <v>451</v>
      </c>
      <c r="I11" s="298" t="s">
        <v>452</v>
      </c>
      <c r="J11" s="289" t="s">
        <v>453</v>
      </c>
      <c r="K11" s="289" t="s">
        <v>558</v>
      </c>
    </row>
    <row r="12" spans="1:11" ht="56.25" customHeight="1">
      <c r="A12" s="267" t="s">
        <v>457</v>
      </c>
      <c r="B12" s="294">
        <v>2900</v>
      </c>
      <c r="C12" s="295">
        <v>4890</v>
      </c>
      <c r="D12" s="296">
        <v>4889.2</v>
      </c>
      <c r="E12" s="284">
        <f t="shared" si="1"/>
        <v>0.9998364008179959</v>
      </c>
      <c r="F12" s="297">
        <f t="shared" si="0"/>
        <v>0.00027364025265175647</v>
      </c>
      <c r="G12" s="296">
        <v>38768.02</v>
      </c>
      <c r="H12" s="296">
        <v>38567.54</v>
      </c>
      <c r="I12" s="296">
        <v>17304.12</v>
      </c>
      <c r="J12" s="296">
        <v>1160.4</v>
      </c>
      <c r="K12" s="297">
        <f t="shared" si="2"/>
        <v>4.2133746983798686</v>
      </c>
    </row>
    <row r="13" spans="1:11" ht="74.25" customHeight="1">
      <c r="A13" s="204" t="s">
        <v>550</v>
      </c>
      <c r="B13" s="294">
        <v>2910</v>
      </c>
      <c r="C13" s="295">
        <v>3801</v>
      </c>
      <c r="D13" s="296">
        <v>3800.76</v>
      </c>
      <c r="E13" s="284">
        <f t="shared" si="1"/>
        <v>0.9999368587213892</v>
      </c>
      <c r="F13" s="297">
        <f t="shared" si="0"/>
        <v>0.00021272210722995377</v>
      </c>
      <c r="G13" s="296">
        <v>290</v>
      </c>
      <c r="H13" s="296">
        <v>0</v>
      </c>
      <c r="I13" s="296">
        <v>2908</v>
      </c>
      <c r="J13" s="296">
        <v>3041</v>
      </c>
      <c r="K13" s="297">
        <f t="shared" si="2"/>
        <v>1.2498388687931603</v>
      </c>
    </row>
    <row r="14" spans="1:11" s="293" customFormat="1" ht="73.5" customHeight="1">
      <c r="A14" s="204" t="s">
        <v>551</v>
      </c>
      <c r="B14" s="294">
        <v>2917</v>
      </c>
      <c r="C14" s="299">
        <v>60</v>
      </c>
      <c r="D14" s="300">
        <v>59.65</v>
      </c>
      <c r="E14" s="284">
        <f t="shared" si="1"/>
        <v>0.9941666666666666</v>
      </c>
      <c r="F14" s="297">
        <f t="shared" si="0"/>
        <v>3.3385095865739327E-06</v>
      </c>
      <c r="G14" s="300">
        <v>0</v>
      </c>
      <c r="H14" s="299">
        <v>0</v>
      </c>
      <c r="I14" s="300">
        <v>0</v>
      </c>
      <c r="J14" s="300">
        <v>253.3</v>
      </c>
      <c r="K14" s="297">
        <f t="shared" si="2"/>
        <v>0.235491512041058</v>
      </c>
    </row>
    <row r="15" spans="1:11" s="293" customFormat="1" ht="75.75" customHeight="1">
      <c r="A15" s="204" t="s">
        <v>552</v>
      </c>
      <c r="B15" s="294">
        <v>2918</v>
      </c>
      <c r="C15" s="301">
        <v>0</v>
      </c>
      <c r="D15" s="300">
        <v>0</v>
      </c>
      <c r="E15" s="284"/>
      <c r="F15" s="297">
        <f t="shared" si="0"/>
        <v>0</v>
      </c>
      <c r="G15" s="300">
        <v>0</v>
      </c>
      <c r="H15" s="299">
        <v>0</v>
      </c>
      <c r="I15" s="300">
        <v>0</v>
      </c>
      <c r="J15" s="300">
        <v>1802</v>
      </c>
      <c r="K15" s="297">
        <f t="shared" si="2"/>
        <v>0</v>
      </c>
    </row>
    <row r="16" spans="1:11" s="293" customFormat="1" ht="72.75" customHeight="1">
      <c r="A16" s="204" t="s">
        <v>552</v>
      </c>
      <c r="B16" s="294">
        <v>2919</v>
      </c>
      <c r="C16" s="301">
        <v>11</v>
      </c>
      <c r="D16" s="300">
        <v>10.53</v>
      </c>
      <c r="E16" s="284">
        <f t="shared" si="1"/>
        <v>0.9572727272727272</v>
      </c>
      <c r="F16" s="297">
        <f t="shared" si="0"/>
        <v>5.893462857774268E-07</v>
      </c>
      <c r="G16" s="300">
        <v>0</v>
      </c>
      <c r="H16" s="299">
        <v>0</v>
      </c>
      <c r="I16" s="300">
        <v>0</v>
      </c>
      <c r="J16" s="300">
        <v>362.7</v>
      </c>
      <c r="K16" s="297">
        <f t="shared" si="2"/>
        <v>0.029032258064516127</v>
      </c>
    </row>
    <row r="17" spans="1:11" ht="27" customHeight="1">
      <c r="A17" s="267" t="s">
        <v>312</v>
      </c>
      <c r="B17" s="294">
        <v>3020</v>
      </c>
      <c r="C17" s="295">
        <v>49794</v>
      </c>
      <c r="D17" s="296">
        <v>43892.82</v>
      </c>
      <c r="E17" s="284">
        <f t="shared" si="1"/>
        <v>0.8814881311001326</v>
      </c>
      <c r="F17" s="297">
        <f t="shared" si="0"/>
        <v>0.0024566068793254662</v>
      </c>
      <c r="G17" s="296">
        <v>21408.46</v>
      </c>
      <c r="H17" s="296">
        <v>26901.69</v>
      </c>
      <c r="I17" s="296">
        <v>34219.36</v>
      </c>
      <c r="J17" s="296">
        <v>40754.63</v>
      </c>
      <c r="K17" s="297">
        <f t="shared" si="2"/>
        <v>1.0770020486015945</v>
      </c>
    </row>
    <row r="18" spans="1:11" ht="15" customHeight="1">
      <c r="A18" s="267" t="s">
        <v>23</v>
      </c>
      <c r="B18" s="294">
        <v>3030</v>
      </c>
      <c r="C18" s="295">
        <v>84024</v>
      </c>
      <c r="D18" s="296">
        <v>82395.62</v>
      </c>
      <c r="E18" s="284">
        <f t="shared" si="1"/>
        <v>0.9806200609349709</v>
      </c>
      <c r="F18" s="297">
        <f t="shared" si="0"/>
        <v>0.004611543457865933</v>
      </c>
      <c r="G18" s="296">
        <v>40214.59</v>
      </c>
      <c r="H18" s="296">
        <v>46372.2</v>
      </c>
      <c r="I18" s="296">
        <v>67662.22</v>
      </c>
      <c r="J18" s="296">
        <v>84345.02</v>
      </c>
      <c r="K18" s="297">
        <f t="shared" si="2"/>
        <v>0.9768877878030023</v>
      </c>
    </row>
    <row r="19" spans="1:11" ht="25.5" customHeight="1">
      <c r="A19" s="225" t="s">
        <v>458</v>
      </c>
      <c r="B19" s="294">
        <v>3040</v>
      </c>
      <c r="C19" s="295">
        <v>14900</v>
      </c>
      <c r="D19" s="296">
        <v>14000</v>
      </c>
      <c r="E19" s="284">
        <f t="shared" si="1"/>
        <v>0.9395973154362416</v>
      </c>
      <c r="F19" s="297">
        <f t="shared" si="0"/>
        <v>0.000783556315373597</v>
      </c>
      <c r="G19" s="296">
        <v>4300</v>
      </c>
      <c r="H19" s="296">
        <v>0</v>
      </c>
      <c r="I19" s="296">
        <v>0</v>
      </c>
      <c r="J19" s="296">
        <v>7394</v>
      </c>
      <c r="K19" s="297">
        <f t="shared" si="2"/>
        <v>1.8934271030565324</v>
      </c>
    </row>
    <row r="20" spans="1:11" ht="15" customHeight="1">
      <c r="A20" s="302" t="s">
        <v>53</v>
      </c>
      <c r="B20" s="294">
        <v>3110</v>
      </c>
      <c r="C20" s="295">
        <v>3591431</v>
      </c>
      <c r="D20" s="296">
        <v>3551645.86</v>
      </c>
      <c r="E20" s="284">
        <f t="shared" si="1"/>
        <v>0.9889222039905542</v>
      </c>
      <c r="F20" s="297">
        <f t="shared" si="0"/>
        <v>0.1987796102552493</v>
      </c>
      <c r="G20" s="296">
        <v>3473015.06</v>
      </c>
      <c r="H20" s="296">
        <v>3360664.7</v>
      </c>
      <c r="I20" s="296">
        <v>3373050.82</v>
      </c>
      <c r="J20" s="296">
        <v>3457075.09</v>
      </c>
      <c r="K20" s="297">
        <f t="shared" si="2"/>
        <v>1.0273557176335444</v>
      </c>
    </row>
    <row r="21" spans="1:11" ht="15" customHeight="1">
      <c r="A21" s="302" t="s">
        <v>53</v>
      </c>
      <c r="B21" s="294">
        <v>3119</v>
      </c>
      <c r="C21" s="295">
        <v>15379</v>
      </c>
      <c r="D21" s="296">
        <v>13521.45</v>
      </c>
      <c r="E21" s="284">
        <f t="shared" si="1"/>
        <v>0.8792151635346902</v>
      </c>
      <c r="F21" s="297">
        <f t="shared" si="0"/>
        <v>0.0007567726814648803</v>
      </c>
      <c r="G21" s="296">
        <v>0</v>
      </c>
      <c r="H21" s="296">
        <v>5205.2</v>
      </c>
      <c r="I21" s="296">
        <v>7020.83</v>
      </c>
      <c r="J21" s="296">
        <v>9222.27</v>
      </c>
      <c r="K21" s="297">
        <f t="shared" si="2"/>
        <v>1.4661737294614017</v>
      </c>
    </row>
    <row r="22" spans="1:11" s="293" customFormat="1" ht="12.75" customHeight="1">
      <c r="A22" s="289" t="s">
        <v>444</v>
      </c>
      <c r="B22" s="275" t="s">
        <v>445</v>
      </c>
      <c r="C22" s="275" t="s">
        <v>446</v>
      </c>
      <c r="D22" s="298" t="s">
        <v>447</v>
      </c>
      <c r="E22" s="289" t="s">
        <v>448</v>
      </c>
      <c r="F22" s="289" t="s">
        <v>449</v>
      </c>
      <c r="G22" s="275" t="s">
        <v>450</v>
      </c>
      <c r="H22" s="275" t="s">
        <v>451</v>
      </c>
      <c r="I22" s="298" t="s">
        <v>452</v>
      </c>
      <c r="J22" s="289" t="s">
        <v>453</v>
      </c>
      <c r="K22" s="289" t="s">
        <v>558</v>
      </c>
    </row>
    <row r="23" spans="1:11" ht="15" customHeight="1">
      <c r="A23" s="302" t="s">
        <v>180</v>
      </c>
      <c r="B23" s="294">
        <v>3240</v>
      </c>
      <c r="C23" s="295">
        <v>12333</v>
      </c>
      <c r="D23" s="296">
        <v>12333</v>
      </c>
      <c r="E23" s="284">
        <f t="shared" si="1"/>
        <v>1</v>
      </c>
      <c r="F23" s="297">
        <f t="shared" si="0"/>
        <v>0.000690257145535898</v>
      </c>
      <c r="G23" s="296">
        <v>11000</v>
      </c>
      <c r="H23" s="296">
        <v>11000</v>
      </c>
      <c r="I23" s="296">
        <v>12089</v>
      </c>
      <c r="J23" s="296">
        <v>12768</v>
      </c>
      <c r="K23" s="297">
        <f t="shared" si="2"/>
        <v>0.9659304511278195</v>
      </c>
    </row>
    <row r="24" spans="1:11" ht="15" customHeight="1">
      <c r="A24" s="302" t="s">
        <v>182</v>
      </c>
      <c r="B24" s="294">
        <v>3260</v>
      </c>
      <c r="C24" s="295">
        <v>107834</v>
      </c>
      <c r="D24" s="296">
        <v>100611</v>
      </c>
      <c r="E24" s="284">
        <f t="shared" si="1"/>
        <v>0.9330174156573994</v>
      </c>
      <c r="F24" s="297">
        <f t="shared" si="0"/>
        <v>0.005631027460432355</v>
      </c>
      <c r="G24" s="296">
        <v>117143.9</v>
      </c>
      <c r="H24" s="296">
        <v>96120</v>
      </c>
      <c r="I24" s="296">
        <v>77492</v>
      </c>
      <c r="J24" s="296">
        <v>87026.8</v>
      </c>
      <c r="K24" s="297">
        <f t="shared" si="2"/>
        <v>1.1560921463273381</v>
      </c>
    </row>
    <row r="25" spans="1:11" ht="15" customHeight="1">
      <c r="A25" s="302" t="s">
        <v>19</v>
      </c>
      <c r="B25" s="294">
        <v>4010</v>
      </c>
      <c r="C25" s="295">
        <v>5320482</v>
      </c>
      <c r="D25" s="296">
        <v>5197316.09</v>
      </c>
      <c r="E25" s="284">
        <f t="shared" si="1"/>
        <v>0.9768506105273921</v>
      </c>
      <c r="F25" s="297">
        <f t="shared" si="0"/>
        <v>0.2908849889508793</v>
      </c>
      <c r="G25" s="296">
        <v>3635082.19</v>
      </c>
      <c r="H25" s="296">
        <v>4139240.54</v>
      </c>
      <c r="I25" s="296">
        <v>4681069.96</v>
      </c>
      <c r="J25" s="296">
        <v>4948994.08</v>
      </c>
      <c r="K25" s="297">
        <f t="shared" si="2"/>
        <v>1.0501762592530723</v>
      </c>
    </row>
    <row r="26" spans="1:11" ht="15" customHeight="1">
      <c r="A26" s="302" t="s">
        <v>19</v>
      </c>
      <c r="B26" s="294">
        <v>4017</v>
      </c>
      <c r="C26" s="295">
        <v>44275</v>
      </c>
      <c r="D26" s="296">
        <v>44273.63</v>
      </c>
      <c r="E26" s="284">
        <f t="shared" si="1"/>
        <v>0.9999690570299266</v>
      </c>
      <c r="F26" s="297">
        <f t="shared" si="0"/>
        <v>0.00247792017078671</v>
      </c>
      <c r="G26" s="296">
        <v>0</v>
      </c>
      <c r="H26" s="296">
        <v>0</v>
      </c>
      <c r="I26" s="296">
        <v>0</v>
      </c>
      <c r="J26" s="296">
        <v>25076.92</v>
      </c>
      <c r="K26" s="297">
        <f t="shared" si="2"/>
        <v>1.7655130693881067</v>
      </c>
    </row>
    <row r="27" spans="1:11" ht="15" customHeight="1">
      <c r="A27" s="302" t="s">
        <v>19</v>
      </c>
      <c r="B27" s="294">
        <v>4018</v>
      </c>
      <c r="C27" s="295">
        <v>0</v>
      </c>
      <c r="D27" s="296">
        <v>0</v>
      </c>
      <c r="E27" s="284"/>
      <c r="F27" s="297">
        <f t="shared" si="0"/>
        <v>0</v>
      </c>
      <c r="G27" s="296">
        <v>0</v>
      </c>
      <c r="H27" s="296">
        <v>8774.69</v>
      </c>
      <c r="I27" s="296">
        <v>12845.32</v>
      </c>
      <c r="J27" s="296">
        <v>0</v>
      </c>
      <c r="K27" s="297"/>
    </row>
    <row r="28" spans="1:11" ht="15" customHeight="1">
      <c r="A28" s="302" t="s">
        <v>19</v>
      </c>
      <c r="B28" s="294">
        <v>4019</v>
      </c>
      <c r="C28" s="295">
        <v>3094</v>
      </c>
      <c r="D28" s="296">
        <v>3092.87</v>
      </c>
      <c r="E28" s="284">
        <f t="shared" si="1"/>
        <v>0.9996347769877181</v>
      </c>
      <c r="F28" s="297">
        <f t="shared" si="0"/>
        <v>0.00017310270150925263</v>
      </c>
      <c r="G28" s="296">
        <v>0</v>
      </c>
      <c r="H28" s="296">
        <v>464.55</v>
      </c>
      <c r="I28" s="296">
        <v>680.18</v>
      </c>
      <c r="J28" s="296">
        <v>2363.73</v>
      </c>
      <c r="K28" s="297">
        <f t="shared" si="2"/>
        <v>1.3084700875311477</v>
      </c>
    </row>
    <row r="29" spans="1:11" ht="15" customHeight="1">
      <c r="A29" s="302" t="s">
        <v>20</v>
      </c>
      <c r="B29" s="294">
        <v>4040</v>
      </c>
      <c r="C29" s="295">
        <v>404215</v>
      </c>
      <c r="D29" s="296">
        <v>404206.41</v>
      </c>
      <c r="E29" s="284">
        <f t="shared" si="1"/>
        <v>0.9999787489331172</v>
      </c>
      <c r="F29" s="297">
        <f t="shared" si="0"/>
        <v>0.02262274894785639</v>
      </c>
      <c r="G29" s="296">
        <v>269724.61</v>
      </c>
      <c r="H29" s="296">
        <v>288272.61</v>
      </c>
      <c r="I29" s="296">
        <v>331058.2</v>
      </c>
      <c r="J29" s="296">
        <v>376808.18</v>
      </c>
      <c r="K29" s="297">
        <f t="shared" si="2"/>
        <v>1.07271134612842</v>
      </c>
    </row>
    <row r="30" spans="1:11" ht="15" customHeight="1">
      <c r="A30" s="302" t="s">
        <v>27</v>
      </c>
      <c r="B30" s="294">
        <v>4110</v>
      </c>
      <c r="C30" s="295">
        <v>943194</v>
      </c>
      <c r="D30" s="296">
        <v>914199.57</v>
      </c>
      <c r="E30" s="284">
        <f t="shared" si="1"/>
        <v>0.9692593146266834</v>
      </c>
      <c r="F30" s="297">
        <f t="shared" si="0"/>
        <v>0.051166203327523335</v>
      </c>
      <c r="G30" s="296">
        <v>742868.79</v>
      </c>
      <c r="H30" s="296">
        <v>739159.14</v>
      </c>
      <c r="I30" s="296">
        <v>822085.27</v>
      </c>
      <c r="J30" s="296">
        <v>884588.9</v>
      </c>
      <c r="K30" s="297">
        <f t="shared" si="2"/>
        <v>1.0334739334848084</v>
      </c>
    </row>
    <row r="31" spans="1:11" ht="15" customHeight="1">
      <c r="A31" s="302" t="s">
        <v>27</v>
      </c>
      <c r="B31" s="294">
        <v>4111</v>
      </c>
      <c r="C31" s="295">
        <v>555</v>
      </c>
      <c r="D31" s="296">
        <v>554.44</v>
      </c>
      <c r="E31" s="284">
        <f t="shared" si="1"/>
        <v>0.9989909909909911</v>
      </c>
      <c r="F31" s="297">
        <f t="shared" si="0"/>
        <v>3.103106882112408E-05</v>
      </c>
      <c r="G31" s="296"/>
      <c r="H31" s="296"/>
      <c r="I31" s="296"/>
      <c r="J31" s="296"/>
      <c r="K31" s="297"/>
    </row>
    <row r="32" spans="1:11" ht="15" customHeight="1">
      <c r="A32" s="302" t="s">
        <v>27</v>
      </c>
      <c r="B32" s="294">
        <v>4117</v>
      </c>
      <c r="C32" s="295">
        <v>7160</v>
      </c>
      <c r="D32" s="296">
        <v>6999.4</v>
      </c>
      <c r="E32" s="284">
        <f t="shared" si="1"/>
        <v>0.9775698324022346</v>
      </c>
      <c r="F32" s="297">
        <f t="shared" si="0"/>
        <v>0.0003917445767018539</v>
      </c>
      <c r="G32" s="296">
        <v>0</v>
      </c>
      <c r="H32" s="296">
        <v>0</v>
      </c>
      <c r="I32" s="296">
        <v>0</v>
      </c>
      <c r="J32" s="296">
        <v>4689.37</v>
      </c>
      <c r="K32" s="297">
        <f t="shared" si="2"/>
        <v>1.492609881497941</v>
      </c>
    </row>
    <row r="33" spans="1:11" ht="15" customHeight="1">
      <c r="A33" s="302" t="s">
        <v>27</v>
      </c>
      <c r="B33" s="294">
        <v>4118</v>
      </c>
      <c r="C33" s="295">
        <v>0</v>
      </c>
      <c r="D33" s="296">
        <v>0</v>
      </c>
      <c r="E33" s="284"/>
      <c r="F33" s="297">
        <f t="shared" si="0"/>
        <v>0</v>
      </c>
      <c r="G33" s="296">
        <v>0</v>
      </c>
      <c r="H33" s="296">
        <v>3306.89</v>
      </c>
      <c r="I33" s="296">
        <v>5707.92</v>
      </c>
      <c r="J33" s="296">
        <v>0</v>
      </c>
      <c r="K33" s="297"/>
    </row>
    <row r="34" spans="1:11" ht="15" customHeight="1">
      <c r="A34" s="302" t="s">
        <v>27</v>
      </c>
      <c r="B34" s="294">
        <v>4119</v>
      </c>
      <c r="C34" s="295">
        <v>521</v>
      </c>
      <c r="D34" s="296">
        <v>513.41</v>
      </c>
      <c r="E34" s="284">
        <f t="shared" si="1"/>
        <v>0.9854318618042226</v>
      </c>
      <c r="F34" s="297">
        <f t="shared" si="0"/>
        <v>2.873468913399703E-05</v>
      </c>
      <c r="G34" s="296">
        <v>0</v>
      </c>
      <c r="H34" s="296">
        <v>349.99</v>
      </c>
      <c r="I34" s="296">
        <v>669.02</v>
      </c>
      <c r="J34" s="296">
        <v>511.82</v>
      </c>
      <c r="K34" s="297">
        <f t="shared" si="2"/>
        <v>1.0031065609003165</v>
      </c>
    </row>
    <row r="35" spans="1:11" ht="15" customHeight="1">
      <c r="A35" s="267" t="s">
        <v>22</v>
      </c>
      <c r="B35" s="294">
        <v>4120</v>
      </c>
      <c r="C35" s="295">
        <v>126777</v>
      </c>
      <c r="D35" s="296">
        <v>119337.94</v>
      </c>
      <c r="E35" s="284">
        <f t="shared" si="1"/>
        <v>0.9413216908429762</v>
      </c>
      <c r="F35" s="297">
        <f t="shared" si="0"/>
        <v>0.006679142610762528</v>
      </c>
      <c r="G35" s="296">
        <v>96339.46</v>
      </c>
      <c r="H35" s="296">
        <v>108833.59</v>
      </c>
      <c r="I35" s="296">
        <v>120768.95</v>
      </c>
      <c r="J35" s="296">
        <v>121660.23</v>
      </c>
      <c r="K35" s="297">
        <f t="shared" si="2"/>
        <v>0.9809116750806735</v>
      </c>
    </row>
    <row r="36" spans="1:11" ht="15" customHeight="1">
      <c r="A36" s="267" t="s">
        <v>22</v>
      </c>
      <c r="B36" s="294">
        <v>4121</v>
      </c>
      <c r="C36" s="295">
        <v>90</v>
      </c>
      <c r="D36" s="296">
        <v>89.43</v>
      </c>
      <c r="E36" s="284">
        <f t="shared" si="1"/>
        <v>0.9936666666666667</v>
      </c>
      <c r="F36" s="297">
        <f t="shared" si="0"/>
        <v>5.005245805990056E-06</v>
      </c>
      <c r="G36" s="296"/>
      <c r="H36" s="296"/>
      <c r="I36" s="296"/>
      <c r="J36" s="296"/>
      <c r="K36" s="297"/>
    </row>
    <row r="37" spans="1:11" ht="15" customHeight="1">
      <c r="A37" s="267" t="s">
        <v>22</v>
      </c>
      <c r="B37" s="294">
        <v>4127</v>
      </c>
      <c r="C37" s="295">
        <v>1149</v>
      </c>
      <c r="D37" s="296">
        <v>1121.33</v>
      </c>
      <c r="E37" s="284">
        <f t="shared" si="1"/>
        <v>0.9759181897302001</v>
      </c>
      <c r="F37" s="297">
        <f t="shared" si="0"/>
        <v>6.275894307984825E-05</v>
      </c>
      <c r="G37" s="296">
        <v>0</v>
      </c>
      <c r="H37" s="296">
        <v>0</v>
      </c>
      <c r="I37" s="296">
        <v>0</v>
      </c>
      <c r="J37" s="296">
        <v>739.54</v>
      </c>
      <c r="K37" s="297">
        <f t="shared" si="2"/>
        <v>1.5162533466749601</v>
      </c>
    </row>
    <row r="38" spans="1:11" ht="15" customHeight="1">
      <c r="A38" s="267" t="s">
        <v>22</v>
      </c>
      <c r="B38" s="294">
        <v>4128</v>
      </c>
      <c r="C38" s="295">
        <v>0</v>
      </c>
      <c r="D38" s="296">
        <v>0</v>
      </c>
      <c r="E38" s="284"/>
      <c r="F38" s="297">
        <f t="shared" si="0"/>
        <v>0</v>
      </c>
      <c r="G38" s="296">
        <v>0</v>
      </c>
      <c r="H38" s="296">
        <v>511.5</v>
      </c>
      <c r="I38" s="296">
        <v>870.08</v>
      </c>
      <c r="J38" s="296">
        <v>0</v>
      </c>
      <c r="K38" s="297"/>
    </row>
    <row r="39" spans="1:11" ht="15" customHeight="1">
      <c r="A39" s="267" t="s">
        <v>22</v>
      </c>
      <c r="B39" s="294">
        <v>4129</v>
      </c>
      <c r="C39" s="295">
        <v>87</v>
      </c>
      <c r="D39" s="296">
        <v>82.35</v>
      </c>
      <c r="E39" s="284">
        <f t="shared" si="1"/>
        <v>0.946551724137931</v>
      </c>
      <c r="F39" s="297">
        <f t="shared" si="0"/>
        <v>4.6089901836439796E-06</v>
      </c>
      <c r="G39" s="296">
        <v>0</v>
      </c>
      <c r="H39" s="296">
        <v>55.32</v>
      </c>
      <c r="I39" s="296">
        <v>102.81</v>
      </c>
      <c r="J39" s="296">
        <v>80.88</v>
      </c>
      <c r="K39" s="297">
        <f>D39/J39</f>
        <v>1.0181750741839763</v>
      </c>
    </row>
    <row r="40" spans="1:11" ht="15" customHeight="1">
      <c r="A40" s="267" t="s">
        <v>459</v>
      </c>
      <c r="B40" s="294">
        <v>4130</v>
      </c>
      <c r="C40" s="295">
        <v>35195</v>
      </c>
      <c r="D40" s="296">
        <v>35036.73</v>
      </c>
      <c r="E40" s="284">
        <f t="shared" si="1"/>
        <v>0.9955030544111381</v>
      </c>
      <c r="F40" s="297">
        <f t="shared" si="0"/>
        <v>0.0019609465043956835</v>
      </c>
      <c r="G40" s="296">
        <v>26260.15</v>
      </c>
      <c r="H40" s="296">
        <v>22925.14</v>
      </c>
      <c r="I40" s="296">
        <v>23071.08</v>
      </c>
      <c r="J40" s="296">
        <v>30351.63</v>
      </c>
      <c r="K40" s="297">
        <f t="shared" si="2"/>
        <v>1.1543607377923362</v>
      </c>
    </row>
    <row r="41" spans="1:11" ht="15" customHeight="1">
      <c r="A41" s="267" t="s">
        <v>557</v>
      </c>
      <c r="B41" s="294">
        <v>4140</v>
      </c>
      <c r="C41" s="295">
        <v>500</v>
      </c>
      <c r="D41" s="296">
        <v>0</v>
      </c>
      <c r="E41" s="284">
        <f t="shared" si="1"/>
        <v>0</v>
      </c>
      <c r="F41" s="297">
        <f t="shared" si="0"/>
        <v>0</v>
      </c>
      <c r="G41" s="296"/>
      <c r="H41" s="296"/>
      <c r="I41" s="296"/>
      <c r="J41" s="296"/>
      <c r="K41" s="297"/>
    </row>
    <row r="42" spans="1:11" ht="15" customHeight="1">
      <c r="A42" s="267" t="s">
        <v>169</v>
      </c>
      <c r="B42" s="294">
        <v>4170</v>
      </c>
      <c r="C42" s="295">
        <v>185095</v>
      </c>
      <c r="D42" s="296">
        <v>144243.9</v>
      </c>
      <c r="E42" s="284">
        <f t="shared" si="1"/>
        <v>0.7792965774332099</v>
      </c>
      <c r="F42" s="297">
        <f t="shared" si="0"/>
        <v>0.008073087057079827</v>
      </c>
      <c r="G42" s="296">
        <v>94635.96</v>
      </c>
      <c r="H42" s="296">
        <v>139741</v>
      </c>
      <c r="I42" s="296">
        <v>130108.4</v>
      </c>
      <c r="J42" s="296">
        <v>138713.2</v>
      </c>
      <c r="K42" s="297">
        <f t="shared" si="2"/>
        <v>1.0398714758220557</v>
      </c>
    </row>
    <row r="43" spans="1:11" ht="15" customHeight="1">
      <c r="A43" s="267" t="s">
        <v>169</v>
      </c>
      <c r="B43" s="294">
        <v>4171</v>
      </c>
      <c r="C43" s="295">
        <v>3650</v>
      </c>
      <c r="D43" s="296">
        <v>3650</v>
      </c>
      <c r="E43" s="284">
        <f t="shared" si="1"/>
        <v>1</v>
      </c>
      <c r="F43" s="297">
        <f t="shared" si="0"/>
        <v>0.00020428432507954493</v>
      </c>
      <c r="G43" s="296"/>
      <c r="H43" s="296"/>
      <c r="I43" s="296"/>
      <c r="J43" s="296"/>
      <c r="K43" s="297"/>
    </row>
    <row r="44" spans="1:11" ht="15" customHeight="1">
      <c r="A44" s="267" t="s">
        <v>169</v>
      </c>
      <c r="B44" s="294">
        <v>4177</v>
      </c>
      <c r="C44" s="295">
        <v>16324</v>
      </c>
      <c r="D44" s="296">
        <v>15942.57</v>
      </c>
      <c r="E44" s="284">
        <f t="shared" si="1"/>
        <v>0.9766337907375643</v>
      </c>
      <c r="F44" s="297">
        <f t="shared" si="0"/>
        <v>0.0008922786719132604</v>
      </c>
      <c r="G44" s="296">
        <v>0</v>
      </c>
      <c r="H44" s="296">
        <v>0</v>
      </c>
      <c r="I44" s="296">
        <v>0</v>
      </c>
      <c r="J44" s="296">
        <v>32046.98</v>
      </c>
      <c r="K44" s="297">
        <f t="shared" si="2"/>
        <v>0.4974749570786389</v>
      </c>
    </row>
    <row r="45" spans="1:11" ht="15" customHeight="1">
      <c r="A45" s="267" t="s">
        <v>169</v>
      </c>
      <c r="B45" s="294">
        <v>4178</v>
      </c>
      <c r="C45" s="295">
        <v>0</v>
      </c>
      <c r="D45" s="296">
        <v>0</v>
      </c>
      <c r="E45" s="284"/>
      <c r="F45" s="297">
        <f t="shared" si="0"/>
        <v>0</v>
      </c>
      <c r="G45" s="296">
        <v>0</v>
      </c>
      <c r="H45" s="296">
        <v>77664.81</v>
      </c>
      <c r="I45" s="296">
        <v>152939.55</v>
      </c>
      <c r="J45" s="296">
        <v>0</v>
      </c>
      <c r="K45" s="297"/>
    </row>
    <row r="46" spans="1:11" ht="15" customHeight="1">
      <c r="A46" s="267" t="s">
        <v>169</v>
      </c>
      <c r="B46" s="294">
        <v>4179</v>
      </c>
      <c r="C46" s="295">
        <v>2412</v>
      </c>
      <c r="D46" s="296">
        <v>2391.03</v>
      </c>
      <c r="E46" s="284">
        <f t="shared" si="1"/>
        <v>0.9913059701492538</v>
      </c>
      <c r="F46" s="297">
        <f t="shared" si="0"/>
        <v>0.00013382190405340942</v>
      </c>
      <c r="G46" s="296">
        <v>0</v>
      </c>
      <c r="H46" s="296">
        <v>12890.19</v>
      </c>
      <c r="I46" s="296">
        <v>25323.45</v>
      </c>
      <c r="J46" s="296">
        <v>4515.02</v>
      </c>
      <c r="K46" s="297">
        <f t="shared" si="2"/>
        <v>0.5295724049948838</v>
      </c>
    </row>
    <row r="47" spans="1:11" ht="15" customHeight="1">
      <c r="A47" s="303" t="s">
        <v>460</v>
      </c>
      <c r="B47" s="294">
        <v>4210</v>
      </c>
      <c r="C47" s="295">
        <v>845851</v>
      </c>
      <c r="D47" s="296">
        <v>779360.65</v>
      </c>
      <c r="E47" s="284">
        <f t="shared" si="1"/>
        <v>0.9213923610659561</v>
      </c>
      <c r="F47" s="297">
        <f t="shared" si="0"/>
        <v>0.043619497090083684</v>
      </c>
      <c r="G47" s="296">
        <v>623849</v>
      </c>
      <c r="H47" s="296">
        <v>714887.58</v>
      </c>
      <c r="I47" s="296">
        <v>714815.84</v>
      </c>
      <c r="J47" s="296">
        <v>889638.63</v>
      </c>
      <c r="K47" s="297">
        <f t="shared" si="2"/>
        <v>0.8760418261064046</v>
      </c>
    </row>
    <row r="48" spans="1:11" ht="15" customHeight="1">
      <c r="A48" s="303" t="s">
        <v>460</v>
      </c>
      <c r="B48" s="294">
        <v>4211</v>
      </c>
      <c r="C48" s="295">
        <v>59</v>
      </c>
      <c r="D48" s="296">
        <v>59</v>
      </c>
      <c r="E48" s="284">
        <f t="shared" si="1"/>
        <v>1</v>
      </c>
      <c r="F48" s="297">
        <f t="shared" si="0"/>
        <v>3.3021301862173018E-06</v>
      </c>
      <c r="G48" s="296"/>
      <c r="H48" s="296"/>
      <c r="I48" s="296"/>
      <c r="J48" s="296"/>
      <c r="K48" s="297"/>
    </row>
    <row r="49" spans="1:11" ht="15" customHeight="1">
      <c r="A49" s="303" t="s">
        <v>460</v>
      </c>
      <c r="B49" s="294">
        <v>4217</v>
      </c>
      <c r="C49" s="295">
        <v>26131</v>
      </c>
      <c r="D49" s="296">
        <v>21062.08</v>
      </c>
      <c r="E49" s="284">
        <f t="shared" si="1"/>
        <v>0.8060189047491486</v>
      </c>
      <c r="F49" s="297">
        <f t="shared" si="0"/>
        <v>0.001178808985635995</v>
      </c>
      <c r="G49" s="296">
        <v>0</v>
      </c>
      <c r="H49" s="296">
        <v>0</v>
      </c>
      <c r="I49" s="296">
        <v>0</v>
      </c>
      <c r="J49" s="296">
        <v>10200.59</v>
      </c>
      <c r="K49" s="297">
        <f t="shared" si="2"/>
        <v>2.064790369968796</v>
      </c>
    </row>
    <row r="50" spans="1:11" ht="15" customHeight="1">
      <c r="A50" s="303" t="s">
        <v>460</v>
      </c>
      <c r="B50" s="294">
        <v>4218</v>
      </c>
      <c r="C50" s="295">
        <v>0</v>
      </c>
      <c r="D50" s="296">
        <v>0</v>
      </c>
      <c r="E50" s="284"/>
      <c r="F50" s="297">
        <f t="shared" si="0"/>
        <v>0</v>
      </c>
      <c r="G50" s="296">
        <v>0</v>
      </c>
      <c r="H50" s="296">
        <v>7780.83</v>
      </c>
      <c r="I50" s="296">
        <v>14857.63</v>
      </c>
      <c r="J50" s="296">
        <v>0</v>
      </c>
      <c r="K50" s="297"/>
    </row>
    <row r="51" spans="1:11" ht="15" customHeight="1">
      <c r="A51" s="303" t="s">
        <v>460</v>
      </c>
      <c r="B51" s="294">
        <v>4219</v>
      </c>
      <c r="C51" s="295">
        <v>2852</v>
      </c>
      <c r="D51" s="296">
        <v>2203.17</v>
      </c>
      <c r="E51" s="284">
        <f t="shared" si="1"/>
        <v>0.7725000000000001</v>
      </c>
      <c r="F51" s="297">
        <f t="shared" si="0"/>
        <v>0.00012330769766726054</v>
      </c>
      <c r="G51" s="296">
        <v>0</v>
      </c>
      <c r="H51" s="296">
        <v>842.7</v>
      </c>
      <c r="I51" s="296">
        <v>2418.47</v>
      </c>
      <c r="J51" s="296">
        <v>705.44</v>
      </c>
      <c r="K51" s="297">
        <f t="shared" si="2"/>
        <v>3.123114651848492</v>
      </c>
    </row>
    <row r="52" spans="1:11" ht="15" customHeight="1">
      <c r="A52" s="267" t="s">
        <v>60</v>
      </c>
      <c r="B52" s="294">
        <v>4220</v>
      </c>
      <c r="C52" s="295">
        <v>198403</v>
      </c>
      <c r="D52" s="296">
        <v>178962.08</v>
      </c>
      <c r="E52" s="284">
        <f t="shared" si="1"/>
        <v>0.9020129735941492</v>
      </c>
      <c r="F52" s="297">
        <f t="shared" si="0"/>
        <v>0.010016204856885348</v>
      </c>
      <c r="G52" s="296">
        <v>64051.51</v>
      </c>
      <c r="H52" s="296">
        <v>71595.91</v>
      </c>
      <c r="I52" s="296">
        <v>69874.91</v>
      </c>
      <c r="J52" s="296">
        <v>77001.37</v>
      </c>
      <c r="K52" s="297">
        <f t="shared" si="2"/>
        <v>2.3241415055342522</v>
      </c>
    </row>
    <row r="53" spans="1:11" s="293" customFormat="1" ht="12.75" customHeight="1">
      <c r="A53" s="289" t="s">
        <v>444</v>
      </c>
      <c r="B53" s="275" t="s">
        <v>445</v>
      </c>
      <c r="C53" s="275" t="s">
        <v>446</v>
      </c>
      <c r="D53" s="298" t="s">
        <v>447</v>
      </c>
      <c r="E53" s="289" t="s">
        <v>448</v>
      </c>
      <c r="F53" s="289" t="s">
        <v>449</v>
      </c>
      <c r="G53" s="275" t="s">
        <v>450</v>
      </c>
      <c r="H53" s="275" t="s">
        <v>451</v>
      </c>
      <c r="I53" s="298" t="s">
        <v>452</v>
      </c>
      <c r="J53" s="289" t="s">
        <v>453</v>
      </c>
      <c r="K53" s="289" t="s">
        <v>558</v>
      </c>
    </row>
    <row r="54" spans="1:11" ht="15.75" customHeight="1">
      <c r="A54" s="267" t="s">
        <v>60</v>
      </c>
      <c r="B54" s="294">
        <v>4221</v>
      </c>
      <c r="C54" s="295">
        <v>500</v>
      </c>
      <c r="D54" s="296">
        <v>442.92</v>
      </c>
      <c r="E54" s="284">
        <f t="shared" si="1"/>
        <v>0.8858400000000001</v>
      </c>
      <c r="F54" s="297">
        <f t="shared" si="0"/>
        <v>2.4789483086090972E-05</v>
      </c>
      <c r="G54" s="296"/>
      <c r="H54" s="296"/>
      <c r="I54" s="296"/>
      <c r="J54" s="296"/>
      <c r="K54" s="297"/>
    </row>
    <row r="55" spans="1:11" ht="15.75" customHeight="1">
      <c r="A55" s="267" t="s">
        <v>60</v>
      </c>
      <c r="B55" s="294">
        <v>4227</v>
      </c>
      <c r="C55" s="295">
        <v>4203</v>
      </c>
      <c r="D55" s="296">
        <v>1925.95</v>
      </c>
      <c r="E55" s="284">
        <f t="shared" si="1"/>
        <v>0.4582322150844635</v>
      </c>
      <c r="F55" s="297">
        <f t="shared" si="0"/>
        <v>0.00010779216325669851</v>
      </c>
      <c r="G55" s="296">
        <v>0</v>
      </c>
      <c r="H55" s="296">
        <v>0</v>
      </c>
      <c r="I55" s="296">
        <v>0</v>
      </c>
      <c r="J55" s="296">
        <v>1108.07</v>
      </c>
      <c r="K55" s="297">
        <f t="shared" si="2"/>
        <v>1.7381122131273297</v>
      </c>
    </row>
    <row r="56" spans="1:11" ht="15.75" customHeight="1">
      <c r="A56" s="267" t="s">
        <v>60</v>
      </c>
      <c r="B56" s="294">
        <v>4228</v>
      </c>
      <c r="C56" s="295">
        <v>0</v>
      </c>
      <c r="D56" s="296">
        <v>0</v>
      </c>
      <c r="E56" s="284"/>
      <c r="F56" s="297">
        <f t="shared" si="0"/>
        <v>0</v>
      </c>
      <c r="G56" s="296">
        <v>0</v>
      </c>
      <c r="H56" s="296">
        <v>186.74</v>
      </c>
      <c r="I56" s="296">
        <v>1250.2</v>
      </c>
      <c r="J56" s="296">
        <v>0</v>
      </c>
      <c r="K56" s="297"/>
    </row>
    <row r="57" spans="1:11" ht="15.75" customHeight="1">
      <c r="A57" s="267" t="s">
        <v>60</v>
      </c>
      <c r="B57" s="294">
        <v>4229</v>
      </c>
      <c r="C57" s="295">
        <v>351</v>
      </c>
      <c r="D57" s="296">
        <v>223.61</v>
      </c>
      <c r="E57" s="284">
        <f t="shared" si="1"/>
        <v>0.6370655270655271</v>
      </c>
      <c r="F57" s="297">
        <f t="shared" si="0"/>
        <v>1.2515073405763574E-05</v>
      </c>
      <c r="G57" s="296">
        <v>0</v>
      </c>
      <c r="H57" s="296">
        <v>11.71</v>
      </c>
      <c r="I57" s="296">
        <v>204.87</v>
      </c>
      <c r="J57" s="296">
        <v>58.68</v>
      </c>
      <c r="K57" s="297">
        <f t="shared" si="2"/>
        <v>3.8106680299931837</v>
      </c>
    </row>
    <row r="58" spans="1:11" ht="18.75" customHeight="1">
      <c r="A58" s="267" t="s">
        <v>461</v>
      </c>
      <c r="B58" s="294">
        <v>4230</v>
      </c>
      <c r="C58" s="295">
        <v>3094</v>
      </c>
      <c r="D58" s="296">
        <v>2559.7</v>
      </c>
      <c r="E58" s="284">
        <f t="shared" si="1"/>
        <v>0.8273109243697478</v>
      </c>
      <c r="F58" s="297">
        <f t="shared" si="0"/>
        <v>0.000143262078604414</v>
      </c>
      <c r="G58" s="296">
        <v>2014.48</v>
      </c>
      <c r="H58" s="296">
        <v>2127.07</v>
      </c>
      <c r="I58" s="296">
        <v>2580.9</v>
      </c>
      <c r="J58" s="296">
        <v>2418.21</v>
      </c>
      <c r="K58" s="297">
        <f t="shared" si="2"/>
        <v>1.0585102203696122</v>
      </c>
    </row>
    <row r="59" spans="1:11" ht="25.5" customHeight="1">
      <c r="A59" s="267" t="s">
        <v>150</v>
      </c>
      <c r="B59" s="294">
        <v>4240</v>
      </c>
      <c r="C59" s="295">
        <v>18275</v>
      </c>
      <c r="D59" s="296">
        <v>16761</v>
      </c>
      <c r="E59" s="284">
        <f t="shared" si="1"/>
        <v>0.9171545827633379</v>
      </c>
      <c r="F59" s="297">
        <f t="shared" si="0"/>
        <v>0.0009380848144269185</v>
      </c>
      <c r="G59" s="296">
        <v>155180.38</v>
      </c>
      <c r="H59" s="296">
        <v>49607.58</v>
      </c>
      <c r="I59" s="296">
        <v>34704.28</v>
      </c>
      <c r="J59" s="296">
        <v>26075.44</v>
      </c>
      <c r="K59" s="297">
        <f t="shared" si="2"/>
        <v>0.6427887698155813</v>
      </c>
    </row>
    <row r="60" spans="1:11" ht="25.5" customHeight="1">
      <c r="A60" s="267" t="s">
        <v>150</v>
      </c>
      <c r="B60" s="294">
        <v>4241</v>
      </c>
      <c r="C60" s="295">
        <v>4567</v>
      </c>
      <c r="D60" s="296">
        <v>4380.62</v>
      </c>
      <c r="E60" s="284">
        <f t="shared" si="1"/>
        <v>0.9591898401576527</v>
      </c>
      <c r="F60" s="297">
        <f t="shared" si="0"/>
        <v>0.0002451758904465633</v>
      </c>
      <c r="G60" s="296"/>
      <c r="H60" s="296"/>
      <c r="I60" s="296"/>
      <c r="J60" s="296"/>
      <c r="K60" s="297"/>
    </row>
    <row r="61" spans="1:11" ht="25.5" customHeight="1">
      <c r="A61" s="267" t="s">
        <v>150</v>
      </c>
      <c r="B61" s="294">
        <v>4247</v>
      </c>
      <c r="C61" s="295">
        <v>0</v>
      </c>
      <c r="D61" s="296">
        <v>0</v>
      </c>
      <c r="E61" s="284"/>
      <c r="F61" s="297">
        <f t="shared" si="0"/>
        <v>0</v>
      </c>
      <c r="G61" s="296">
        <v>0</v>
      </c>
      <c r="H61" s="296">
        <v>0</v>
      </c>
      <c r="I61" s="296">
        <v>3912.08</v>
      </c>
      <c r="J61" s="296">
        <v>0</v>
      </c>
      <c r="K61" s="297"/>
    </row>
    <row r="62" spans="1:11" ht="25.5" customHeight="1">
      <c r="A62" s="267" t="s">
        <v>150</v>
      </c>
      <c r="B62" s="294">
        <v>4248</v>
      </c>
      <c r="C62" s="295">
        <v>0</v>
      </c>
      <c r="D62" s="296">
        <v>0</v>
      </c>
      <c r="E62" s="284"/>
      <c r="F62" s="297">
        <f t="shared" si="0"/>
        <v>0</v>
      </c>
      <c r="G62" s="296">
        <v>0</v>
      </c>
      <c r="H62" s="296">
        <v>28167.73</v>
      </c>
      <c r="I62" s="296">
        <v>1000.79</v>
      </c>
      <c r="J62" s="296">
        <v>0</v>
      </c>
      <c r="K62" s="297"/>
    </row>
    <row r="63" spans="1:11" ht="25.5" customHeight="1">
      <c r="A63" s="267" t="s">
        <v>150</v>
      </c>
      <c r="B63" s="294">
        <v>4249</v>
      </c>
      <c r="C63" s="295">
        <v>0</v>
      </c>
      <c r="D63" s="296">
        <v>0</v>
      </c>
      <c r="E63" s="284"/>
      <c r="F63" s="297">
        <f t="shared" si="0"/>
        <v>0</v>
      </c>
      <c r="G63" s="296">
        <v>0</v>
      </c>
      <c r="H63" s="296">
        <v>4970.78</v>
      </c>
      <c r="I63" s="296">
        <v>176.61</v>
      </c>
      <c r="J63" s="296">
        <v>0</v>
      </c>
      <c r="K63" s="297"/>
    </row>
    <row r="64" spans="1:11" ht="15" customHeight="1">
      <c r="A64" s="267" t="s">
        <v>10</v>
      </c>
      <c r="B64" s="294">
        <v>4260</v>
      </c>
      <c r="C64" s="295">
        <v>446926</v>
      </c>
      <c r="D64" s="296">
        <v>398281.66</v>
      </c>
      <c r="E64" s="284">
        <f t="shared" si="1"/>
        <v>0.8911579545607102</v>
      </c>
      <c r="F64" s="297">
        <f t="shared" si="0"/>
        <v>0.022291150713605695</v>
      </c>
      <c r="G64" s="296">
        <v>239390.06</v>
      </c>
      <c r="H64" s="296">
        <v>288235.57</v>
      </c>
      <c r="I64" s="296">
        <v>378106.58</v>
      </c>
      <c r="J64" s="296">
        <v>404634.32</v>
      </c>
      <c r="K64" s="297">
        <f t="shared" si="2"/>
        <v>0.9843002442303954</v>
      </c>
    </row>
    <row r="65" spans="1:11" ht="15" customHeight="1">
      <c r="A65" s="267" t="s">
        <v>11</v>
      </c>
      <c r="B65" s="294">
        <v>4270</v>
      </c>
      <c r="C65" s="295">
        <v>446990</v>
      </c>
      <c r="D65" s="296">
        <v>427302.73</v>
      </c>
      <c r="E65" s="284">
        <f t="shared" si="1"/>
        <v>0.9559559050538043</v>
      </c>
      <c r="F65" s="297">
        <f t="shared" si="0"/>
        <v>0.023915410904848496</v>
      </c>
      <c r="G65" s="296">
        <v>487821.57</v>
      </c>
      <c r="H65" s="296">
        <v>350043.88</v>
      </c>
      <c r="I65" s="296">
        <v>315117.84</v>
      </c>
      <c r="J65" s="296">
        <v>158076.83</v>
      </c>
      <c r="K65" s="297">
        <f t="shared" si="2"/>
        <v>2.703133216930021</v>
      </c>
    </row>
    <row r="66" spans="1:11" ht="15" customHeight="1">
      <c r="A66" s="267" t="s">
        <v>48</v>
      </c>
      <c r="B66" s="294">
        <v>4280</v>
      </c>
      <c r="C66" s="295">
        <v>7213</v>
      </c>
      <c r="D66" s="296">
        <v>4587</v>
      </c>
      <c r="E66" s="284">
        <f t="shared" si="1"/>
        <v>0.6359351171495911</v>
      </c>
      <c r="F66" s="297">
        <f t="shared" si="0"/>
        <v>0.00025672662990133496</v>
      </c>
      <c r="G66" s="296">
        <v>10550</v>
      </c>
      <c r="H66" s="296">
        <v>5075</v>
      </c>
      <c r="I66" s="296">
        <v>7563</v>
      </c>
      <c r="J66" s="296">
        <v>6049</v>
      </c>
      <c r="K66" s="297">
        <f t="shared" si="2"/>
        <v>0.7583071582079682</v>
      </c>
    </row>
    <row r="67" spans="1:11" ht="15" customHeight="1">
      <c r="A67" s="267" t="s">
        <v>48</v>
      </c>
      <c r="B67" s="294">
        <v>4287</v>
      </c>
      <c r="C67" s="295">
        <v>0</v>
      </c>
      <c r="D67" s="296">
        <v>0</v>
      </c>
      <c r="E67" s="284"/>
      <c r="F67" s="297">
        <f t="shared" si="0"/>
        <v>0</v>
      </c>
      <c r="G67" s="296">
        <v>0</v>
      </c>
      <c r="H67" s="296">
        <v>0</v>
      </c>
      <c r="I67" s="296">
        <v>0</v>
      </c>
      <c r="J67" s="296">
        <v>493.85</v>
      </c>
      <c r="K67" s="297">
        <f t="shared" si="2"/>
        <v>0</v>
      </c>
    </row>
    <row r="68" spans="1:11" ht="15" customHeight="1">
      <c r="A68" s="267" t="s">
        <v>48</v>
      </c>
      <c r="B68" s="294">
        <v>4288</v>
      </c>
      <c r="C68" s="295">
        <v>0</v>
      </c>
      <c r="D68" s="296">
        <v>0</v>
      </c>
      <c r="E68" s="284"/>
      <c r="F68" s="297">
        <f aca="true" t="shared" si="3" ref="F68:F131">D68/17867254.37</f>
        <v>0</v>
      </c>
      <c r="G68" s="296">
        <v>0</v>
      </c>
      <c r="H68" s="296">
        <v>237.43</v>
      </c>
      <c r="I68" s="296">
        <v>47.49</v>
      </c>
      <c r="J68" s="296">
        <v>0</v>
      </c>
      <c r="K68" s="297"/>
    </row>
    <row r="69" spans="1:11" ht="15" customHeight="1">
      <c r="A69" s="267" t="s">
        <v>48</v>
      </c>
      <c r="B69" s="294">
        <v>4289</v>
      </c>
      <c r="C69" s="295">
        <v>0</v>
      </c>
      <c r="D69" s="296">
        <v>0</v>
      </c>
      <c r="E69" s="284"/>
      <c r="F69" s="297">
        <f t="shared" si="3"/>
        <v>0</v>
      </c>
      <c r="G69" s="296">
        <v>0</v>
      </c>
      <c r="H69" s="296">
        <v>12.57</v>
      </c>
      <c r="I69" s="296">
        <v>2.51</v>
      </c>
      <c r="J69" s="296">
        <v>26.15</v>
      </c>
      <c r="K69" s="297">
        <f t="shared" si="2"/>
        <v>0</v>
      </c>
    </row>
    <row r="70" spans="1:11" ht="15" customHeight="1">
      <c r="A70" s="267" t="s">
        <v>12</v>
      </c>
      <c r="B70" s="294">
        <v>4300</v>
      </c>
      <c r="C70" s="295">
        <v>638816</v>
      </c>
      <c r="D70" s="296">
        <v>563746.8</v>
      </c>
      <c r="E70" s="284">
        <f t="shared" si="1"/>
        <v>0.8824869759054251</v>
      </c>
      <c r="F70" s="297">
        <f t="shared" si="3"/>
        <v>0.03155195467226116</v>
      </c>
      <c r="G70" s="296">
        <v>592771.33</v>
      </c>
      <c r="H70" s="296">
        <v>451325.13</v>
      </c>
      <c r="I70" s="296">
        <v>427000.67</v>
      </c>
      <c r="J70" s="296">
        <v>521102.81</v>
      </c>
      <c r="K70" s="297">
        <f t="shared" si="2"/>
        <v>1.0818341202190025</v>
      </c>
    </row>
    <row r="71" spans="1:11" ht="15" customHeight="1">
      <c r="A71" s="267" t="s">
        <v>12</v>
      </c>
      <c r="B71" s="294">
        <v>4301</v>
      </c>
      <c r="C71" s="295">
        <v>3370</v>
      </c>
      <c r="D71" s="296">
        <v>2219.73</v>
      </c>
      <c r="E71" s="284">
        <f t="shared" si="1"/>
        <v>0.6586735905044511</v>
      </c>
      <c r="F71" s="297">
        <f t="shared" si="3"/>
        <v>0.00012423453285173103</v>
      </c>
      <c r="G71" s="296">
        <v>0</v>
      </c>
      <c r="H71" s="296">
        <v>0</v>
      </c>
      <c r="I71" s="296">
        <v>0</v>
      </c>
      <c r="J71" s="296">
        <v>25887.44</v>
      </c>
      <c r="K71" s="297">
        <f t="shared" si="2"/>
        <v>0.08574544257755885</v>
      </c>
    </row>
    <row r="72" spans="1:11" ht="15" customHeight="1">
      <c r="A72" s="267" t="s">
        <v>12</v>
      </c>
      <c r="B72" s="294">
        <v>4307</v>
      </c>
      <c r="C72" s="295">
        <v>79155</v>
      </c>
      <c r="D72" s="296">
        <v>63776.23</v>
      </c>
      <c r="E72" s="284">
        <f t="shared" si="1"/>
        <v>0.805713220895711</v>
      </c>
      <c r="F72" s="297">
        <f t="shared" si="3"/>
        <v>0.003569447699087076</v>
      </c>
      <c r="G72" s="296">
        <v>0</v>
      </c>
      <c r="H72" s="296">
        <v>0</v>
      </c>
      <c r="I72" s="296">
        <v>1427.93</v>
      </c>
      <c r="J72" s="296">
        <v>50553.81</v>
      </c>
      <c r="K72" s="297">
        <f t="shared" si="2"/>
        <v>1.2615514043353016</v>
      </c>
    </row>
    <row r="73" spans="1:11" ht="15" customHeight="1">
      <c r="A73" s="267" t="s">
        <v>12</v>
      </c>
      <c r="B73" s="294">
        <v>4308</v>
      </c>
      <c r="C73" s="295">
        <v>0</v>
      </c>
      <c r="D73" s="296">
        <v>0</v>
      </c>
      <c r="E73" s="284"/>
      <c r="F73" s="297">
        <f t="shared" si="3"/>
        <v>0</v>
      </c>
      <c r="G73" s="296">
        <v>0</v>
      </c>
      <c r="H73" s="296">
        <v>20899.84</v>
      </c>
      <c r="I73" s="296">
        <v>43002.79</v>
      </c>
      <c r="J73" s="296">
        <v>0</v>
      </c>
      <c r="K73" s="297"/>
    </row>
    <row r="74" spans="1:11" ht="15" customHeight="1">
      <c r="A74" s="267" t="s">
        <v>12</v>
      </c>
      <c r="B74" s="294">
        <v>4309</v>
      </c>
      <c r="C74" s="295">
        <v>7099</v>
      </c>
      <c r="D74" s="296">
        <v>5609.23</v>
      </c>
      <c r="E74" s="284">
        <f aca="true" t="shared" si="4" ref="E74:E136">D74/C74</f>
        <v>0.7901436822087617</v>
      </c>
      <c r="F74" s="297">
        <f t="shared" si="3"/>
        <v>0.00031393911363450296</v>
      </c>
      <c r="G74" s="296">
        <v>0</v>
      </c>
      <c r="H74" s="296">
        <v>1278.71</v>
      </c>
      <c r="I74" s="296">
        <v>9665.84</v>
      </c>
      <c r="J74" s="296">
        <v>4675.45</v>
      </c>
      <c r="K74" s="297">
        <f aca="true" t="shared" si="5" ref="K74:K138">D74/J74</f>
        <v>1.199719813066122</v>
      </c>
    </row>
    <row r="75" spans="1:11" ht="15" customHeight="1">
      <c r="A75" s="267" t="s">
        <v>462</v>
      </c>
      <c r="B75" s="294">
        <v>4330</v>
      </c>
      <c r="C75" s="295">
        <v>68171</v>
      </c>
      <c r="D75" s="296">
        <v>68151.94</v>
      </c>
      <c r="E75" s="284">
        <f t="shared" si="4"/>
        <v>0.9997204089715569</v>
      </c>
      <c r="F75" s="297">
        <f t="shared" si="3"/>
        <v>0.003814348785140176</v>
      </c>
      <c r="G75" s="296">
        <v>32983.98</v>
      </c>
      <c r="H75" s="296">
        <v>39713.17</v>
      </c>
      <c r="I75" s="296">
        <v>48007.4</v>
      </c>
      <c r="J75" s="296">
        <v>49896.36</v>
      </c>
      <c r="K75" s="297">
        <f t="shared" si="5"/>
        <v>1.3658699752847703</v>
      </c>
    </row>
    <row r="76" spans="1:11" ht="15" customHeight="1">
      <c r="A76" s="304" t="s">
        <v>383</v>
      </c>
      <c r="B76" s="294">
        <v>4350</v>
      </c>
      <c r="C76" s="295">
        <v>8188</v>
      </c>
      <c r="D76" s="296">
        <v>7461.48</v>
      </c>
      <c r="E76" s="284">
        <f t="shared" si="4"/>
        <v>0.9112701514411333</v>
      </c>
      <c r="F76" s="297">
        <f t="shared" si="3"/>
        <v>0.0004176064125738419</v>
      </c>
      <c r="G76" s="296">
        <v>5705.18</v>
      </c>
      <c r="H76" s="296">
        <v>7246.66</v>
      </c>
      <c r="I76" s="296">
        <v>7345.43</v>
      </c>
      <c r="J76" s="296">
        <v>7352.57</v>
      </c>
      <c r="K76" s="297">
        <f t="shared" si="5"/>
        <v>1.0148125077353904</v>
      </c>
    </row>
    <row r="77" spans="1:11" ht="39" customHeight="1">
      <c r="A77" s="204" t="s">
        <v>559</v>
      </c>
      <c r="B77" s="294">
        <v>4360</v>
      </c>
      <c r="C77" s="295">
        <v>14191</v>
      </c>
      <c r="D77" s="296">
        <v>12314.47</v>
      </c>
      <c r="E77" s="284">
        <f t="shared" si="4"/>
        <v>0.8677661898386301</v>
      </c>
      <c r="F77" s="297">
        <f t="shared" si="3"/>
        <v>0.0006892200527841928</v>
      </c>
      <c r="G77" s="296">
        <v>7023.79</v>
      </c>
      <c r="H77" s="296">
        <v>9283.12</v>
      </c>
      <c r="I77" s="296">
        <v>10287.83</v>
      </c>
      <c r="J77" s="296">
        <v>12650.56</v>
      </c>
      <c r="K77" s="297">
        <f t="shared" si="5"/>
        <v>0.9734327966508992</v>
      </c>
    </row>
    <row r="78" spans="1:11" s="293" customFormat="1" ht="12.75" customHeight="1">
      <c r="A78" s="289" t="s">
        <v>444</v>
      </c>
      <c r="B78" s="275" t="s">
        <v>445</v>
      </c>
      <c r="C78" s="275" t="s">
        <v>446</v>
      </c>
      <c r="D78" s="298" t="s">
        <v>447</v>
      </c>
      <c r="E78" s="289" t="s">
        <v>448</v>
      </c>
      <c r="F78" s="289" t="s">
        <v>449</v>
      </c>
      <c r="G78" s="275" t="s">
        <v>450</v>
      </c>
      <c r="H78" s="275" t="s">
        <v>451</v>
      </c>
      <c r="I78" s="298" t="s">
        <v>452</v>
      </c>
      <c r="J78" s="289" t="s">
        <v>453</v>
      </c>
      <c r="K78" s="289" t="s">
        <v>558</v>
      </c>
    </row>
    <row r="79" spans="1:11" ht="36">
      <c r="A79" s="204" t="s">
        <v>559</v>
      </c>
      <c r="B79" s="294">
        <v>4367</v>
      </c>
      <c r="C79" s="295">
        <v>855</v>
      </c>
      <c r="D79" s="296">
        <v>626.82</v>
      </c>
      <c r="E79" s="284">
        <f t="shared" si="4"/>
        <v>0.733122807017544</v>
      </c>
      <c r="F79" s="297">
        <f t="shared" si="3"/>
        <v>3.5082054971605576E-05</v>
      </c>
      <c r="G79" s="296">
        <v>0</v>
      </c>
      <c r="H79" s="296">
        <v>0</v>
      </c>
      <c r="I79" s="296">
        <v>0</v>
      </c>
      <c r="J79" s="296">
        <v>0</v>
      </c>
      <c r="K79" s="297"/>
    </row>
    <row r="80" spans="1:11" ht="38.25" customHeight="1">
      <c r="A80" s="204" t="s">
        <v>559</v>
      </c>
      <c r="B80" s="294">
        <v>4368</v>
      </c>
      <c r="C80" s="295">
        <v>0</v>
      </c>
      <c r="D80" s="296">
        <v>0</v>
      </c>
      <c r="E80" s="284"/>
      <c r="F80" s="297">
        <f t="shared" si="3"/>
        <v>0</v>
      </c>
      <c r="G80" s="296">
        <v>0</v>
      </c>
      <c r="H80" s="296">
        <v>955.07</v>
      </c>
      <c r="I80" s="296">
        <v>1660.81</v>
      </c>
      <c r="J80" s="296">
        <v>0</v>
      </c>
      <c r="K80" s="297"/>
    </row>
    <row r="81" spans="1:11" ht="36">
      <c r="A81" s="204" t="s">
        <v>559</v>
      </c>
      <c r="B81" s="294">
        <v>4369</v>
      </c>
      <c r="C81" s="295">
        <v>45</v>
      </c>
      <c r="D81" s="296">
        <v>33.2</v>
      </c>
      <c r="E81" s="284">
        <f t="shared" si="4"/>
        <v>0.7377777777777779</v>
      </c>
      <c r="F81" s="297">
        <f t="shared" si="3"/>
        <v>1.8581478336002444E-06</v>
      </c>
      <c r="G81" s="296">
        <v>0</v>
      </c>
      <c r="H81" s="296">
        <v>168.53</v>
      </c>
      <c r="I81" s="296">
        <v>293.08</v>
      </c>
      <c r="J81" s="296">
        <v>0</v>
      </c>
      <c r="K81" s="297"/>
    </row>
    <row r="82" spans="1:11" ht="39" customHeight="1">
      <c r="A82" s="204" t="s">
        <v>560</v>
      </c>
      <c r="B82" s="294">
        <v>4370</v>
      </c>
      <c r="C82" s="295">
        <v>19496</v>
      </c>
      <c r="D82" s="296">
        <v>16286.46</v>
      </c>
      <c r="E82" s="284">
        <f t="shared" si="4"/>
        <v>0.8353744357816988</v>
      </c>
      <c r="F82" s="297">
        <f t="shared" si="3"/>
        <v>0.000911525613434248</v>
      </c>
      <c r="G82" s="296">
        <v>25591.46</v>
      </c>
      <c r="H82" s="296">
        <v>21485.97</v>
      </c>
      <c r="I82" s="296">
        <v>19351.71</v>
      </c>
      <c r="J82" s="296">
        <v>16784.28</v>
      </c>
      <c r="K82" s="297">
        <f t="shared" si="5"/>
        <v>0.9703401039544145</v>
      </c>
    </row>
    <row r="83" spans="1:11" ht="24.75" customHeight="1">
      <c r="A83" s="225" t="s">
        <v>222</v>
      </c>
      <c r="B83" s="294">
        <v>4390</v>
      </c>
      <c r="C83" s="295">
        <v>2316</v>
      </c>
      <c r="D83" s="296">
        <v>1676</v>
      </c>
      <c r="E83" s="284">
        <f t="shared" si="4"/>
        <v>0.7236614853195165</v>
      </c>
      <c r="F83" s="297">
        <f t="shared" si="3"/>
        <v>9.380288461186776E-05</v>
      </c>
      <c r="G83" s="296">
        <v>3444</v>
      </c>
      <c r="H83" s="296">
        <v>2107.39</v>
      </c>
      <c r="I83" s="296">
        <v>7481</v>
      </c>
      <c r="J83" s="296">
        <v>0</v>
      </c>
      <c r="K83" s="297"/>
    </row>
    <row r="84" spans="1:11" ht="36">
      <c r="A84" s="225" t="s">
        <v>243</v>
      </c>
      <c r="B84" s="294">
        <v>4400</v>
      </c>
      <c r="C84" s="295">
        <v>76400</v>
      </c>
      <c r="D84" s="296">
        <v>74687.14</v>
      </c>
      <c r="E84" s="284">
        <f t="shared" si="4"/>
        <v>0.9775803664921466</v>
      </c>
      <c r="F84" s="297">
        <f t="shared" si="3"/>
        <v>0.004180112873156571</v>
      </c>
      <c r="G84" s="296">
        <v>0</v>
      </c>
      <c r="H84" s="296">
        <v>79857.86</v>
      </c>
      <c r="I84" s="296">
        <v>72496.38</v>
      </c>
      <c r="J84" s="296">
        <v>72356.03</v>
      </c>
      <c r="K84" s="297">
        <f t="shared" si="5"/>
        <v>1.0322172181088431</v>
      </c>
    </row>
    <row r="85" spans="1:11" ht="15" customHeight="1">
      <c r="A85" s="267" t="s">
        <v>25</v>
      </c>
      <c r="B85" s="294">
        <v>4410</v>
      </c>
      <c r="C85" s="295">
        <v>22810</v>
      </c>
      <c r="D85" s="296">
        <v>20494.6</v>
      </c>
      <c r="E85" s="284">
        <f t="shared" si="4"/>
        <v>0.8984918895221393</v>
      </c>
      <c r="F85" s="297">
        <f t="shared" si="3"/>
        <v>0.0011470480900754086</v>
      </c>
      <c r="G85" s="296">
        <v>24398.35</v>
      </c>
      <c r="H85" s="296">
        <v>27370.68</v>
      </c>
      <c r="I85" s="296">
        <v>23124.26</v>
      </c>
      <c r="J85" s="296">
        <v>18679.59</v>
      </c>
      <c r="K85" s="297">
        <f t="shared" si="5"/>
        <v>1.0971654088767473</v>
      </c>
    </row>
    <row r="86" spans="1:11" ht="15" customHeight="1">
      <c r="A86" s="267" t="s">
        <v>25</v>
      </c>
      <c r="B86" s="294">
        <v>4411</v>
      </c>
      <c r="C86" s="295">
        <v>250</v>
      </c>
      <c r="D86" s="296">
        <v>235.2</v>
      </c>
      <c r="E86" s="284">
        <f t="shared" si="4"/>
        <v>0.9408</v>
      </c>
      <c r="F86" s="297">
        <f t="shared" si="3"/>
        <v>1.3163746098276428E-05</v>
      </c>
      <c r="G86" s="296"/>
      <c r="H86" s="296"/>
      <c r="I86" s="296"/>
      <c r="J86" s="296"/>
      <c r="K86" s="297"/>
    </row>
    <row r="87" spans="1:11" ht="15" customHeight="1">
      <c r="A87" s="267" t="s">
        <v>25</v>
      </c>
      <c r="B87" s="294">
        <v>4417</v>
      </c>
      <c r="C87" s="295">
        <v>962</v>
      </c>
      <c r="D87" s="296">
        <v>662</v>
      </c>
      <c r="E87" s="284">
        <f t="shared" si="4"/>
        <v>0.6881496881496881</v>
      </c>
      <c r="F87" s="297">
        <f t="shared" si="3"/>
        <v>3.7051020055522945E-05</v>
      </c>
      <c r="G87" s="296">
        <v>0</v>
      </c>
      <c r="H87" s="296">
        <v>0</v>
      </c>
      <c r="I87" s="296">
        <v>0</v>
      </c>
      <c r="J87" s="296">
        <v>99.45</v>
      </c>
      <c r="K87" s="297">
        <f t="shared" si="5"/>
        <v>6.656611362493715</v>
      </c>
    </row>
    <row r="88" spans="1:11" ht="15" customHeight="1">
      <c r="A88" s="267" t="s">
        <v>25</v>
      </c>
      <c r="B88" s="294">
        <v>4418</v>
      </c>
      <c r="C88" s="295">
        <v>0</v>
      </c>
      <c r="D88" s="296">
        <v>0</v>
      </c>
      <c r="E88" s="284"/>
      <c r="F88" s="297">
        <f t="shared" si="3"/>
        <v>0</v>
      </c>
      <c r="G88" s="296">
        <v>0</v>
      </c>
      <c r="H88" s="296">
        <v>397.8</v>
      </c>
      <c r="I88" s="296">
        <v>696.16</v>
      </c>
      <c r="J88" s="296">
        <v>0</v>
      </c>
      <c r="K88" s="297"/>
    </row>
    <row r="89" spans="1:11" ht="15" customHeight="1">
      <c r="A89" s="267" t="s">
        <v>25</v>
      </c>
      <c r="B89" s="294">
        <v>4419</v>
      </c>
      <c r="C89" s="295">
        <v>88</v>
      </c>
      <c r="D89" s="296">
        <v>35</v>
      </c>
      <c r="E89" s="284">
        <f t="shared" si="4"/>
        <v>0.3977272727272727</v>
      </c>
      <c r="F89" s="297">
        <f t="shared" si="3"/>
        <v>1.9588907884339926E-06</v>
      </c>
      <c r="G89" s="296">
        <v>0</v>
      </c>
      <c r="H89" s="296">
        <v>70.24</v>
      </c>
      <c r="I89" s="296">
        <v>122.91</v>
      </c>
      <c r="J89" s="296">
        <v>17.56</v>
      </c>
      <c r="K89" s="297">
        <f t="shared" si="5"/>
        <v>1.9931662870159454</v>
      </c>
    </row>
    <row r="90" spans="1:11" ht="15" customHeight="1">
      <c r="A90" s="267" t="s">
        <v>292</v>
      </c>
      <c r="B90" s="294">
        <v>4421</v>
      </c>
      <c r="C90" s="295">
        <v>45076</v>
      </c>
      <c r="D90" s="296">
        <v>30979.49</v>
      </c>
      <c r="E90" s="284">
        <f t="shared" si="4"/>
        <v>0.6872723844174283</v>
      </c>
      <c r="F90" s="297">
        <f t="shared" si="3"/>
        <v>0.0017338696454680853</v>
      </c>
      <c r="G90" s="296">
        <v>0</v>
      </c>
      <c r="H90" s="296">
        <v>0</v>
      </c>
      <c r="I90" s="296">
        <v>0</v>
      </c>
      <c r="J90" s="296">
        <v>30139.95</v>
      </c>
      <c r="K90" s="297">
        <f t="shared" si="5"/>
        <v>1.0278547243774458</v>
      </c>
    </row>
    <row r="91" spans="1:11" ht="15" customHeight="1">
      <c r="A91" s="267" t="s">
        <v>292</v>
      </c>
      <c r="B91" s="294">
        <v>4427</v>
      </c>
      <c r="C91" s="295">
        <v>0</v>
      </c>
      <c r="D91" s="296">
        <v>0</v>
      </c>
      <c r="E91" s="284"/>
      <c r="F91" s="297">
        <f t="shared" si="3"/>
        <v>0</v>
      </c>
      <c r="G91" s="296">
        <v>0</v>
      </c>
      <c r="H91" s="296">
        <v>0</v>
      </c>
      <c r="I91" s="296">
        <v>16548.8</v>
      </c>
      <c r="J91" s="296">
        <v>0</v>
      </c>
      <c r="K91" s="297"/>
    </row>
    <row r="92" spans="1:11" ht="15" customHeight="1">
      <c r="A92" s="267" t="s">
        <v>26</v>
      </c>
      <c r="B92" s="294">
        <v>4430</v>
      </c>
      <c r="C92" s="295">
        <v>53381</v>
      </c>
      <c r="D92" s="296">
        <v>46489.47</v>
      </c>
      <c r="E92" s="284">
        <f t="shared" si="4"/>
        <v>0.8708991963432682</v>
      </c>
      <c r="F92" s="297">
        <f t="shared" si="3"/>
        <v>0.002601936986919384</v>
      </c>
      <c r="G92" s="296">
        <v>27604.35</v>
      </c>
      <c r="H92" s="296">
        <v>43064.49</v>
      </c>
      <c r="I92" s="296">
        <v>40922.83</v>
      </c>
      <c r="J92" s="296">
        <v>43426.52</v>
      </c>
      <c r="K92" s="297">
        <f t="shared" si="5"/>
        <v>1.0705317856461904</v>
      </c>
    </row>
    <row r="93" spans="1:11" ht="15" customHeight="1">
      <c r="A93" s="267" t="s">
        <v>26</v>
      </c>
      <c r="B93" s="294">
        <v>4437</v>
      </c>
      <c r="C93" s="295">
        <v>841</v>
      </c>
      <c r="D93" s="296">
        <v>840.65</v>
      </c>
      <c r="E93" s="284">
        <f t="shared" si="4"/>
        <v>0.9995838287752675</v>
      </c>
      <c r="F93" s="297">
        <f t="shared" si="3"/>
        <v>4.704975832277245E-05</v>
      </c>
      <c r="G93" s="296">
        <v>0</v>
      </c>
      <c r="H93" s="296">
        <v>0</v>
      </c>
      <c r="I93" s="296">
        <v>0</v>
      </c>
      <c r="J93" s="296">
        <v>379.69</v>
      </c>
      <c r="K93" s="297">
        <f t="shared" si="5"/>
        <v>2.2140430351075877</v>
      </c>
    </row>
    <row r="94" spans="1:11" ht="15" customHeight="1">
      <c r="A94" s="267" t="s">
        <v>26</v>
      </c>
      <c r="B94" s="294">
        <v>4438</v>
      </c>
      <c r="C94" s="295">
        <v>0</v>
      </c>
      <c r="D94" s="296">
        <v>0</v>
      </c>
      <c r="E94" s="284"/>
      <c r="F94" s="297">
        <f t="shared" si="3"/>
        <v>0</v>
      </c>
      <c r="G94" s="296">
        <v>0</v>
      </c>
      <c r="H94" s="296">
        <v>0</v>
      </c>
      <c r="I94" s="296">
        <v>113.9</v>
      </c>
      <c r="J94" s="296">
        <v>0</v>
      </c>
      <c r="K94" s="297"/>
    </row>
    <row r="95" spans="1:11" ht="15" customHeight="1">
      <c r="A95" s="267" t="s">
        <v>26</v>
      </c>
      <c r="B95" s="294">
        <v>4439</v>
      </c>
      <c r="C95" s="295">
        <v>149</v>
      </c>
      <c r="D95" s="296">
        <v>148.35</v>
      </c>
      <c r="E95" s="284">
        <f t="shared" si="4"/>
        <v>0.9956375838926174</v>
      </c>
      <c r="F95" s="297">
        <f t="shared" si="3"/>
        <v>8.302898527548079E-06</v>
      </c>
      <c r="G95" s="296">
        <v>0</v>
      </c>
      <c r="H95" s="296">
        <v>0</v>
      </c>
      <c r="I95" s="296">
        <v>20.1</v>
      </c>
      <c r="J95" s="296">
        <v>64.31</v>
      </c>
      <c r="K95" s="297">
        <f t="shared" si="5"/>
        <v>2.3067952106981804</v>
      </c>
    </row>
    <row r="96" spans="1:11" ht="15" customHeight="1">
      <c r="A96" s="267" t="s">
        <v>463</v>
      </c>
      <c r="B96" s="294">
        <v>4440</v>
      </c>
      <c r="C96" s="295">
        <v>331784</v>
      </c>
      <c r="D96" s="296">
        <v>326711.67</v>
      </c>
      <c r="E96" s="284">
        <f t="shared" si="4"/>
        <v>0.9847119511489403</v>
      </c>
      <c r="F96" s="297">
        <f t="shared" si="3"/>
        <v>0.01828549945248247</v>
      </c>
      <c r="G96" s="296">
        <v>244339.13</v>
      </c>
      <c r="H96" s="296">
        <v>276152.51</v>
      </c>
      <c r="I96" s="296">
        <v>299824.8</v>
      </c>
      <c r="J96" s="296">
        <v>318758.97</v>
      </c>
      <c r="K96" s="297">
        <f t="shared" si="5"/>
        <v>1.0249489449661606</v>
      </c>
    </row>
    <row r="97" spans="1:11" ht="15" customHeight="1">
      <c r="A97" s="267" t="s">
        <v>463</v>
      </c>
      <c r="B97" s="294">
        <v>4447</v>
      </c>
      <c r="C97" s="295">
        <v>1031</v>
      </c>
      <c r="D97" s="296">
        <v>865.76</v>
      </c>
      <c r="E97" s="284">
        <f t="shared" si="4"/>
        <v>0.8397284190106692</v>
      </c>
      <c r="F97" s="297">
        <f t="shared" si="3"/>
        <v>4.8455122542703235E-05</v>
      </c>
      <c r="G97" s="296">
        <v>0</v>
      </c>
      <c r="H97" s="296">
        <v>0</v>
      </c>
      <c r="I97" s="296">
        <v>0</v>
      </c>
      <c r="J97" s="296">
        <v>0</v>
      </c>
      <c r="K97" s="297"/>
    </row>
    <row r="98" spans="1:11" ht="15" customHeight="1">
      <c r="A98" s="267" t="s">
        <v>463</v>
      </c>
      <c r="B98" s="294">
        <v>4449</v>
      </c>
      <c r="C98" s="295">
        <v>55</v>
      </c>
      <c r="D98" s="296">
        <v>45.84</v>
      </c>
      <c r="E98" s="284">
        <f t="shared" si="4"/>
        <v>0.8334545454545456</v>
      </c>
      <c r="F98" s="297">
        <f t="shared" si="3"/>
        <v>2.565587249766121E-06</v>
      </c>
      <c r="G98" s="296">
        <v>0</v>
      </c>
      <c r="H98" s="296">
        <v>0</v>
      </c>
      <c r="I98" s="296">
        <v>0</v>
      </c>
      <c r="J98" s="296">
        <v>0</v>
      </c>
      <c r="K98" s="297"/>
    </row>
    <row r="99" spans="1:11" ht="15" customHeight="1">
      <c r="A99" s="267" t="s">
        <v>31</v>
      </c>
      <c r="B99" s="294">
        <v>4480</v>
      </c>
      <c r="C99" s="295">
        <v>52652</v>
      </c>
      <c r="D99" s="296">
        <v>52621</v>
      </c>
      <c r="E99" s="284">
        <f t="shared" si="4"/>
        <v>0.9994112284433639</v>
      </c>
      <c r="F99" s="297">
        <f t="shared" si="3"/>
        <v>0.002945108347948146</v>
      </c>
      <c r="G99" s="296">
        <v>43746</v>
      </c>
      <c r="H99" s="296">
        <v>44539</v>
      </c>
      <c r="I99" s="296">
        <v>66785</v>
      </c>
      <c r="J99" s="296">
        <v>48970</v>
      </c>
      <c r="K99" s="297">
        <f t="shared" si="5"/>
        <v>1.0745558505207269</v>
      </c>
    </row>
    <row r="100" spans="1:11" s="293" customFormat="1" ht="14.25" customHeight="1">
      <c r="A100" s="289" t="s">
        <v>444</v>
      </c>
      <c r="B100" s="275" t="s">
        <v>445</v>
      </c>
      <c r="C100" s="289" t="s">
        <v>446</v>
      </c>
      <c r="D100" s="275" t="s">
        <v>447</v>
      </c>
      <c r="E100" s="289" t="s">
        <v>448</v>
      </c>
      <c r="F100" s="275" t="s">
        <v>449</v>
      </c>
      <c r="G100" s="289" t="s">
        <v>450</v>
      </c>
      <c r="H100" s="275" t="s">
        <v>451</v>
      </c>
      <c r="I100" s="289" t="s">
        <v>452</v>
      </c>
      <c r="J100" s="275" t="s">
        <v>453</v>
      </c>
      <c r="K100" s="289" t="s">
        <v>558</v>
      </c>
    </row>
    <row r="101" spans="1:11" ht="15" customHeight="1">
      <c r="A101" s="267" t="s">
        <v>464</v>
      </c>
      <c r="B101" s="294">
        <v>4500</v>
      </c>
      <c r="C101" s="295">
        <v>1508</v>
      </c>
      <c r="D101" s="296">
        <v>1508</v>
      </c>
      <c r="E101" s="284">
        <f t="shared" si="4"/>
        <v>1</v>
      </c>
      <c r="F101" s="297">
        <f t="shared" si="3"/>
        <v>8.440020882738459E-05</v>
      </c>
      <c r="G101" s="296">
        <v>494</v>
      </c>
      <c r="H101" s="296">
        <v>546</v>
      </c>
      <c r="I101" s="296">
        <v>540</v>
      </c>
      <c r="J101" s="296">
        <v>483</v>
      </c>
      <c r="K101" s="297">
        <f t="shared" si="5"/>
        <v>3.122153209109731</v>
      </c>
    </row>
    <row r="102" spans="1:11" ht="15" customHeight="1">
      <c r="A102" s="225" t="s">
        <v>225</v>
      </c>
      <c r="B102" s="294">
        <v>4510</v>
      </c>
      <c r="C102" s="295">
        <v>224</v>
      </c>
      <c r="D102" s="296">
        <v>124</v>
      </c>
      <c r="E102" s="284">
        <f t="shared" si="4"/>
        <v>0.5535714285714286</v>
      </c>
      <c r="F102" s="297">
        <f t="shared" si="3"/>
        <v>6.940070221880431E-06</v>
      </c>
      <c r="G102" s="296">
        <v>850</v>
      </c>
      <c r="H102" s="296">
        <v>175</v>
      </c>
      <c r="I102" s="296">
        <v>326</v>
      </c>
      <c r="J102" s="296">
        <v>768</v>
      </c>
      <c r="K102" s="297">
        <f t="shared" si="5"/>
        <v>0.16145833333333334</v>
      </c>
    </row>
    <row r="103" spans="1:11" ht="15" customHeight="1">
      <c r="A103" s="225" t="s">
        <v>465</v>
      </c>
      <c r="B103" s="294">
        <v>4520</v>
      </c>
      <c r="C103" s="295">
        <v>32904</v>
      </c>
      <c r="D103" s="296">
        <v>22893.41</v>
      </c>
      <c r="E103" s="284">
        <f t="shared" si="4"/>
        <v>0.69576373693168</v>
      </c>
      <c r="F103" s="297">
        <f t="shared" si="3"/>
        <v>0.0012813054275669328</v>
      </c>
      <c r="G103" s="296">
        <v>0</v>
      </c>
      <c r="H103" s="296">
        <v>0</v>
      </c>
      <c r="I103" s="296">
        <v>0</v>
      </c>
      <c r="J103" s="296">
        <v>5416.25</v>
      </c>
      <c r="K103" s="297">
        <f t="shared" si="5"/>
        <v>4.226800830833141</v>
      </c>
    </row>
    <row r="104" spans="1:11" ht="15" customHeight="1">
      <c r="A104" s="267" t="s">
        <v>95</v>
      </c>
      <c r="B104" s="294">
        <v>4530</v>
      </c>
      <c r="C104" s="295">
        <v>2504</v>
      </c>
      <c r="D104" s="296">
        <v>656.5</v>
      </c>
      <c r="E104" s="284">
        <f t="shared" si="4"/>
        <v>0.2621805111821086</v>
      </c>
      <c r="F104" s="297">
        <f t="shared" si="3"/>
        <v>3.6743194360197604E-05</v>
      </c>
      <c r="G104" s="296">
        <v>329.64</v>
      </c>
      <c r="H104" s="296">
        <v>-221.96</v>
      </c>
      <c r="I104" s="296">
        <v>201.46</v>
      </c>
      <c r="J104" s="296">
        <v>-84.65</v>
      </c>
      <c r="K104" s="297">
        <f t="shared" si="5"/>
        <v>-7.7554636739515646</v>
      </c>
    </row>
    <row r="105" spans="1:11" ht="61.5" customHeight="1">
      <c r="A105" s="204" t="s">
        <v>466</v>
      </c>
      <c r="B105" s="294">
        <v>4560</v>
      </c>
      <c r="C105" s="295">
        <v>632</v>
      </c>
      <c r="D105" s="296">
        <v>581.68</v>
      </c>
      <c r="E105" s="284">
        <f t="shared" si="4"/>
        <v>0.920379746835443</v>
      </c>
      <c r="F105" s="297">
        <f t="shared" si="3"/>
        <v>3.255564553760813E-05</v>
      </c>
      <c r="G105" s="296">
        <v>0</v>
      </c>
      <c r="H105" s="296">
        <v>0</v>
      </c>
      <c r="I105" s="296">
        <v>9.04</v>
      </c>
      <c r="J105" s="296">
        <v>299.07</v>
      </c>
      <c r="K105" s="297">
        <f t="shared" si="5"/>
        <v>1.9449627177583841</v>
      </c>
    </row>
    <row r="106" spans="1:11" ht="25.5" customHeight="1">
      <c r="A106" s="204" t="s">
        <v>467</v>
      </c>
      <c r="B106" s="294">
        <v>4570</v>
      </c>
      <c r="C106" s="295">
        <v>0</v>
      </c>
      <c r="D106" s="296">
        <v>0</v>
      </c>
      <c r="E106" s="284"/>
      <c r="F106" s="297">
        <f t="shared" si="3"/>
        <v>0</v>
      </c>
      <c r="G106" s="296">
        <v>0</v>
      </c>
      <c r="H106" s="296">
        <v>0</v>
      </c>
      <c r="I106" s="296">
        <v>0</v>
      </c>
      <c r="J106" s="296">
        <v>0</v>
      </c>
      <c r="K106" s="297"/>
    </row>
    <row r="107" spans="1:11" ht="15" customHeight="1">
      <c r="A107" s="267" t="s">
        <v>16</v>
      </c>
      <c r="B107" s="294">
        <v>4580</v>
      </c>
      <c r="C107" s="295">
        <v>10</v>
      </c>
      <c r="D107" s="296">
        <v>0</v>
      </c>
      <c r="E107" s="284">
        <f t="shared" si="4"/>
        <v>0</v>
      </c>
      <c r="F107" s="297">
        <f t="shared" si="3"/>
        <v>0</v>
      </c>
      <c r="G107" s="296">
        <v>4501.17</v>
      </c>
      <c r="H107" s="296">
        <v>1884.87</v>
      </c>
      <c r="I107" s="296">
        <v>0</v>
      </c>
      <c r="J107" s="296">
        <v>0</v>
      </c>
      <c r="K107" s="297"/>
    </row>
    <row r="108" spans="1:11" ht="24.75" customHeight="1">
      <c r="A108" s="267" t="s">
        <v>93</v>
      </c>
      <c r="B108" s="294">
        <v>4610</v>
      </c>
      <c r="C108" s="295">
        <v>7376</v>
      </c>
      <c r="D108" s="296">
        <v>6198.75</v>
      </c>
      <c r="E108" s="284">
        <f t="shared" si="4"/>
        <v>0.8403945227765727</v>
      </c>
      <c r="F108" s="297">
        <f t="shared" si="3"/>
        <v>0.00034693355070872033</v>
      </c>
      <c r="G108" s="296">
        <v>9174.44</v>
      </c>
      <c r="H108" s="296">
        <v>10085.36</v>
      </c>
      <c r="I108" s="296">
        <v>12027.12</v>
      </c>
      <c r="J108" s="296">
        <v>5680.29</v>
      </c>
      <c r="K108" s="297">
        <f t="shared" si="5"/>
        <v>1.09127350892296</v>
      </c>
    </row>
    <row r="109" spans="1:11" ht="24.75" customHeight="1">
      <c r="A109" s="204" t="s">
        <v>224</v>
      </c>
      <c r="B109" s="294">
        <v>4700</v>
      </c>
      <c r="C109" s="295">
        <v>11786</v>
      </c>
      <c r="D109" s="296">
        <v>7544.9</v>
      </c>
      <c r="E109" s="284">
        <f t="shared" si="4"/>
        <v>0.6401578143560156</v>
      </c>
      <c r="F109" s="297">
        <f t="shared" si="3"/>
        <v>0.0004222752888473037</v>
      </c>
      <c r="G109" s="296">
        <v>10403</v>
      </c>
      <c r="H109" s="296">
        <v>9811</v>
      </c>
      <c r="I109" s="296">
        <v>10018</v>
      </c>
      <c r="J109" s="296">
        <v>12628.86</v>
      </c>
      <c r="K109" s="297">
        <f t="shared" si="5"/>
        <v>0.597433180825506</v>
      </c>
    </row>
    <row r="110" spans="1:11" ht="36" customHeight="1">
      <c r="A110" s="204" t="s">
        <v>468</v>
      </c>
      <c r="B110" s="294">
        <v>4740</v>
      </c>
      <c r="C110" s="295">
        <v>0</v>
      </c>
      <c r="D110" s="296">
        <v>0</v>
      </c>
      <c r="E110" s="284"/>
      <c r="F110" s="297">
        <f t="shared" si="3"/>
        <v>0</v>
      </c>
      <c r="G110" s="296">
        <v>9288.79</v>
      </c>
      <c r="H110" s="296">
        <v>10727.57</v>
      </c>
      <c r="I110" s="296">
        <v>9814.11</v>
      </c>
      <c r="J110" s="296">
        <v>11789.75</v>
      </c>
      <c r="K110" s="297">
        <f t="shared" si="5"/>
        <v>0</v>
      </c>
    </row>
    <row r="111" spans="1:11" ht="36" customHeight="1">
      <c r="A111" s="204" t="s">
        <v>468</v>
      </c>
      <c r="B111" s="294">
        <v>4747</v>
      </c>
      <c r="C111" s="295">
        <v>0</v>
      </c>
      <c r="D111" s="296">
        <v>0</v>
      </c>
      <c r="E111" s="284"/>
      <c r="F111" s="297">
        <f t="shared" si="3"/>
        <v>0</v>
      </c>
      <c r="G111" s="296">
        <v>0</v>
      </c>
      <c r="H111" s="296">
        <v>0</v>
      </c>
      <c r="I111" s="296">
        <v>51</v>
      </c>
      <c r="J111" s="296">
        <v>544.11</v>
      </c>
      <c r="K111" s="297">
        <f t="shared" si="5"/>
        <v>0</v>
      </c>
    </row>
    <row r="112" spans="1:11" ht="38.25" customHeight="1">
      <c r="A112" s="204" t="s">
        <v>468</v>
      </c>
      <c r="B112" s="294">
        <v>4748</v>
      </c>
      <c r="C112" s="295">
        <v>0</v>
      </c>
      <c r="D112" s="296">
        <v>0</v>
      </c>
      <c r="E112" s="284"/>
      <c r="F112" s="297">
        <f t="shared" si="3"/>
        <v>0</v>
      </c>
      <c r="G112" s="296">
        <v>0</v>
      </c>
      <c r="H112" s="296">
        <v>1325</v>
      </c>
      <c r="I112" s="296">
        <v>1893.32</v>
      </c>
      <c r="J112" s="296">
        <v>0</v>
      </c>
      <c r="K112" s="297"/>
    </row>
    <row r="113" spans="1:11" ht="36.75" customHeight="1">
      <c r="A113" s="204" t="s">
        <v>468</v>
      </c>
      <c r="B113" s="294">
        <v>4749</v>
      </c>
      <c r="C113" s="295">
        <v>0</v>
      </c>
      <c r="D113" s="296">
        <v>0</v>
      </c>
      <c r="E113" s="284"/>
      <c r="F113" s="297">
        <f t="shared" si="3"/>
        <v>0</v>
      </c>
      <c r="G113" s="296">
        <v>0</v>
      </c>
      <c r="H113" s="296">
        <v>194.92</v>
      </c>
      <c r="I113" s="296">
        <v>274.68</v>
      </c>
      <c r="J113" s="296">
        <v>75.46</v>
      </c>
      <c r="K113" s="297">
        <f t="shared" si="5"/>
        <v>0</v>
      </c>
    </row>
    <row r="114" spans="1:11" ht="27" customHeight="1">
      <c r="A114" s="204" t="s">
        <v>469</v>
      </c>
      <c r="B114" s="294">
        <v>4750</v>
      </c>
      <c r="C114" s="295">
        <v>0</v>
      </c>
      <c r="D114" s="296">
        <v>0</v>
      </c>
      <c r="E114" s="284"/>
      <c r="F114" s="297">
        <f t="shared" si="3"/>
        <v>0</v>
      </c>
      <c r="G114" s="296">
        <v>51945.01</v>
      </c>
      <c r="H114" s="296">
        <v>60271.87</v>
      </c>
      <c r="I114" s="296">
        <v>60053.35</v>
      </c>
      <c r="J114" s="296">
        <v>34100.82</v>
      </c>
      <c r="K114" s="297">
        <f t="shared" si="5"/>
        <v>0</v>
      </c>
    </row>
    <row r="115" spans="1:11" ht="27.75" customHeight="1">
      <c r="A115" s="204" t="s">
        <v>469</v>
      </c>
      <c r="B115" s="294">
        <v>4757</v>
      </c>
      <c r="C115" s="295">
        <v>0</v>
      </c>
      <c r="D115" s="296">
        <v>0</v>
      </c>
      <c r="E115" s="284"/>
      <c r="F115" s="297">
        <f t="shared" si="3"/>
        <v>0</v>
      </c>
      <c r="G115" s="296">
        <v>0</v>
      </c>
      <c r="H115" s="296">
        <v>0</v>
      </c>
      <c r="I115" s="296">
        <v>577.78</v>
      </c>
      <c r="J115" s="296">
        <v>788.1</v>
      </c>
      <c r="K115" s="297">
        <f t="shared" si="5"/>
        <v>0</v>
      </c>
    </row>
    <row r="116" spans="1:11" ht="26.25" customHeight="1">
      <c r="A116" s="204" t="s">
        <v>469</v>
      </c>
      <c r="B116" s="294">
        <v>4758</v>
      </c>
      <c r="C116" s="295">
        <v>0</v>
      </c>
      <c r="D116" s="296">
        <v>0</v>
      </c>
      <c r="E116" s="284"/>
      <c r="F116" s="297">
        <f t="shared" si="3"/>
        <v>0</v>
      </c>
      <c r="G116" s="296">
        <v>0</v>
      </c>
      <c r="H116" s="296">
        <v>1172.16</v>
      </c>
      <c r="I116" s="296">
        <v>3607.54</v>
      </c>
      <c r="J116" s="296">
        <v>0</v>
      </c>
      <c r="K116" s="297"/>
    </row>
    <row r="117" spans="1:11" s="293" customFormat="1" ht="14.25" customHeight="1">
      <c r="A117" s="289" t="s">
        <v>444</v>
      </c>
      <c r="B117" s="275" t="s">
        <v>445</v>
      </c>
      <c r="C117" s="289" t="s">
        <v>446</v>
      </c>
      <c r="D117" s="275" t="s">
        <v>447</v>
      </c>
      <c r="E117" s="289" t="s">
        <v>448</v>
      </c>
      <c r="F117" s="275" t="s">
        <v>449</v>
      </c>
      <c r="G117" s="289" t="s">
        <v>450</v>
      </c>
      <c r="H117" s="275" t="s">
        <v>451</v>
      </c>
      <c r="I117" s="289" t="s">
        <v>452</v>
      </c>
      <c r="J117" s="275" t="s">
        <v>453</v>
      </c>
      <c r="K117" s="289" t="s">
        <v>558</v>
      </c>
    </row>
    <row r="118" spans="1:11" ht="24.75" customHeight="1">
      <c r="A118" s="204" t="s">
        <v>469</v>
      </c>
      <c r="B118" s="294">
        <v>4759</v>
      </c>
      <c r="C118" s="295">
        <v>0</v>
      </c>
      <c r="D118" s="296">
        <v>0</v>
      </c>
      <c r="E118" s="284"/>
      <c r="F118" s="297">
        <f t="shared" si="3"/>
        <v>0</v>
      </c>
      <c r="G118" s="296">
        <v>0</v>
      </c>
      <c r="H118" s="296">
        <v>206.84</v>
      </c>
      <c r="I118" s="296">
        <v>455.04</v>
      </c>
      <c r="J118" s="296">
        <v>46.98</v>
      </c>
      <c r="K118" s="297">
        <f t="shared" si="5"/>
        <v>0</v>
      </c>
    </row>
    <row r="119" spans="1:11" ht="18" customHeight="1">
      <c r="A119" s="267" t="s">
        <v>45</v>
      </c>
      <c r="B119" s="294">
        <v>4810</v>
      </c>
      <c r="C119" s="295">
        <v>65000</v>
      </c>
      <c r="D119" s="296">
        <v>0</v>
      </c>
      <c r="E119" s="284">
        <f t="shared" si="4"/>
        <v>0</v>
      </c>
      <c r="F119" s="297">
        <f t="shared" si="3"/>
        <v>0</v>
      </c>
      <c r="G119" s="296">
        <v>0</v>
      </c>
      <c r="H119" s="296">
        <v>0</v>
      </c>
      <c r="I119" s="296">
        <v>0</v>
      </c>
      <c r="J119" s="296">
        <v>0</v>
      </c>
      <c r="K119" s="297"/>
    </row>
    <row r="120" spans="1:11" ht="18.75" customHeight="1">
      <c r="A120" s="267" t="s">
        <v>470</v>
      </c>
      <c r="B120" s="294">
        <v>4990</v>
      </c>
      <c r="C120" s="295">
        <v>0</v>
      </c>
      <c r="D120" s="296">
        <v>0</v>
      </c>
      <c r="E120" s="284"/>
      <c r="F120" s="297">
        <f t="shared" si="3"/>
        <v>0</v>
      </c>
      <c r="G120" s="296">
        <v>0</v>
      </c>
      <c r="H120" s="296">
        <v>0</v>
      </c>
      <c r="I120" s="296">
        <v>0.04</v>
      </c>
      <c r="J120" s="296">
        <v>0</v>
      </c>
      <c r="K120" s="297"/>
    </row>
    <row r="121" spans="1:11" ht="59.25" customHeight="1">
      <c r="A121" s="332" t="s">
        <v>561</v>
      </c>
      <c r="B121" s="294">
        <v>6010</v>
      </c>
      <c r="C121" s="295">
        <v>0</v>
      </c>
      <c r="D121" s="296">
        <v>0</v>
      </c>
      <c r="E121" s="284"/>
      <c r="F121" s="297">
        <f t="shared" si="3"/>
        <v>0</v>
      </c>
      <c r="G121" s="296">
        <v>49900</v>
      </c>
      <c r="H121" s="296">
        <v>0</v>
      </c>
      <c r="I121" s="296">
        <v>0</v>
      </c>
      <c r="J121" s="296">
        <v>55000</v>
      </c>
      <c r="K121" s="297">
        <f t="shared" si="5"/>
        <v>0</v>
      </c>
    </row>
    <row r="122" spans="1:11" ht="24" customHeight="1">
      <c r="A122" s="268" t="s">
        <v>90</v>
      </c>
      <c r="B122" s="294">
        <v>6050</v>
      </c>
      <c r="C122" s="295">
        <v>643364</v>
      </c>
      <c r="D122" s="296">
        <v>579210.45</v>
      </c>
      <c r="E122" s="284">
        <f t="shared" si="4"/>
        <v>0.900284209250129</v>
      </c>
      <c r="F122" s="297">
        <f t="shared" si="3"/>
        <v>0.03241742900199164</v>
      </c>
      <c r="G122" s="296">
        <v>345446.76</v>
      </c>
      <c r="H122" s="296">
        <v>1813490.57</v>
      </c>
      <c r="I122" s="296">
        <v>1223440.59</v>
      </c>
      <c r="J122" s="296">
        <v>774803.38</v>
      </c>
      <c r="K122" s="297">
        <f t="shared" si="5"/>
        <v>0.747557980451763</v>
      </c>
    </row>
    <row r="123" spans="1:11" ht="24" customHeight="1">
      <c r="A123" s="268" t="s">
        <v>90</v>
      </c>
      <c r="B123" s="294">
        <v>6057</v>
      </c>
      <c r="C123" s="295">
        <v>1812526</v>
      </c>
      <c r="D123" s="296">
        <v>1749670.75</v>
      </c>
      <c r="E123" s="284">
        <f t="shared" si="4"/>
        <v>0.9653217388329878</v>
      </c>
      <c r="F123" s="297">
        <f t="shared" si="3"/>
        <v>0.09792611185621128</v>
      </c>
      <c r="G123" s="296">
        <v>0</v>
      </c>
      <c r="H123" s="296">
        <v>0</v>
      </c>
      <c r="I123" s="296">
        <v>0</v>
      </c>
      <c r="J123" s="296">
        <v>3386377.43</v>
      </c>
      <c r="K123" s="297">
        <f t="shared" si="5"/>
        <v>0.5166791907185608</v>
      </c>
    </row>
    <row r="124" spans="1:11" ht="24" customHeight="1">
      <c r="A124" s="268" t="s">
        <v>90</v>
      </c>
      <c r="B124" s="294">
        <v>6058</v>
      </c>
      <c r="C124" s="295">
        <v>0</v>
      </c>
      <c r="D124" s="296">
        <v>0</v>
      </c>
      <c r="E124" s="284"/>
      <c r="F124" s="297">
        <f t="shared" si="3"/>
        <v>0</v>
      </c>
      <c r="G124" s="296">
        <v>0</v>
      </c>
      <c r="H124" s="296">
        <v>0</v>
      </c>
      <c r="I124" s="296">
        <v>1019849.63</v>
      </c>
      <c r="J124" s="296">
        <v>0</v>
      </c>
      <c r="K124" s="297"/>
    </row>
    <row r="125" spans="1:11" ht="24" customHeight="1">
      <c r="A125" s="268" t="s">
        <v>90</v>
      </c>
      <c r="B125" s="294">
        <v>6059</v>
      </c>
      <c r="C125" s="295">
        <v>632811</v>
      </c>
      <c r="D125" s="296">
        <v>623872.08</v>
      </c>
      <c r="E125" s="284">
        <f t="shared" si="4"/>
        <v>0.9858742657760373</v>
      </c>
      <c r="F125" s="297">
        <f t="shared" si="3"/>
        <v>0.03491706487637585</v>
      </c>
      <c r="G125" s="296">
        <v>0</v>
      </c>
      <c r="H125" s="296">
        <v>0</v>
      </c>
      <c r="I125" s="296">
        <v>1120272.51</v>
      </c>
      <c r="J125" s="296">
        <v>2054765.46</v>
      </c>
      <c r="K125" s="297">
        <f t="shared" si="5"/>
        <v>0.30362203966578255</v>
      </c>
    </row>
    <row r="126" spans="1:11" ht="24" customHeight="1">
      <c r="A126" s="268" t="s">
        <v>90</v>
      </c>
      <c r="B126" s="294">
        <v>6060</v>
      </c>
      <c r="C126" s="295">
        <v>287523</v>
      </c>
      <c r="D126" s="296">
        <v>287522.32</v>
      </c>
      <c r="E126" s="284">
        <f t="shared" si="4"/>
        <v>0.9999976349718109</v>
      </c>
      <c r="F126" s="297">
        <f t="shared" si="3"/>
        <v>0.01609213783191916</v>
      </c>
      <c r="G126" s="296">
        <v>198124.88</v>
      </c>
      <c r="H126" s="296">
        <v>80147.63</v>
      </c>
      <c r="I126" s="296">
        <v>54884.48</v>
      </c>
      <c r="J126" s="296">
        <v>120430.47</v>
      </c>
      <c r="K126" s="297">
        <f t="shared" si="5"/>
        <v>2.3874549356155463</v>
      </c>
    </row>
    <row r="127" spans="1:11" ht="24" customHeight="1">
      <c r="A127" s="268" t="s">
        <v>90</v>
      </c>
      <c r="B127" s="294">
        <v>6068</v>
      </c>
      <c r="C127" s="295">
        <v>0</v>
      </c>
      <c r="D127" s="296">
        <v>0</v>
      </c>
      <c r="E127" s="284"/>
      <c r="F127" s="297">
        <f t="shared" si="3"/>
        <v>0</v>
      </c>
      <c r="G127" s="296">
        <v>0</v>
      </c>
      <c r="H127" s="296">
        <v>0</v>
      </c>
      <c r="I127" s="296">
        <v>8476.23</v>
      </c>
      <c r="J127" s="296">
        <v>0</v>
      </c>
      <c r="K127" s="297"/>
    </row>
    <row r="128" spans="1:11" ht="24" customHeight="1">
      <c r="A128" s="268" t="s">
        <v>90</v>
      </c>
      <c r="B128" s="294">
        <v>6069</v>
      </c>
      <c r="C128" s="295">
        <v>0</v>
      </c>
      <c r="D128" s="296">
        <v>0</v>
      </c>
      <c r="E128" s="284"/>
      <c r="F128" s="297">
        <f t="shared" si="3"/>
        <v>0</v>
      </c>
      <c r="G128" s="296">
        <v>0</v>
      </c>
      <c r="H128" s="296">
        <v>0</v>
      </c>
      <c r="I128" s="296">
        <v>448.77</v>
      </c>
      <c r="J128" s="296">
        <v>0</v>
      </c>
      <c r="K128" s="297"/>
    </row>
    <row r="129" spans="1:11" ht="48" customHeight="1">
      <c r="A129" s="203" t="s">
        <v>571</v>
      </c>
      <c r="B129" s="294">
        <v>6220</v>
      </c>
      <c r="C129" s="295">
        <v>0</v>
      </c>
      <c r="D129" s="296">
        <v>0</v>
      </c>
      <c r="E129" s="284"/>
      <c r="F129" s="297">
        <f t="shared" si="3"/>
        <v>0</v>
      </c>
      <c r="G129" s="296">
        <v>0</v>
      </c>
      <c r="H129" s="296">
        <v>0</v>
      </c>
      <c r="I129" s="296">
        <v>0</v>
      </c>
      <c r="J129" s="296">
        <v>4300</v>
      </c>
      <c r="K129" s="297">
        <f t="shared" si="5"/>
        <v>0</v>
      </c>
    </row>
    <row r="130" spans="1:11" ht="57.75" customHeight="1">
      <c r="A130" s="331" t="s">
        <v>471</v>
      </c>
      <c r="B130" s="294">
        <v>6230</v>
      </c>
      <c r="C130" s="295">
        <v>0</v>
      </c>
      <c r="D130" s="296">
        <v>0</v>
      </c>
      <c r="E130" s="284"/>
      <c r="F130" s="297">
        <f t="shared" si="3"/>
        <v>0</v>
      </c>
      <c r="G130" s="296">
        <v>0</v>
      </c>
      <c r="H130" s="296">
        <v>0</v>
      </c>
      <c r="I130" s="296">
        <v>6555.03</v>
      </c>
      <c r="J130" s="296">
        <v>0</v>
      </c>
      <c r="K130" s="297"/>
    </row>
    <row r="131" spans="1:11" ht="41.25" customHeight="1">
      <c r="A131" s="331" t="s">
        <v>562</v>
      </c>
      <c r="B131" s="294">
        <v>6620</v>
      </c>
      <c r="C131" s="295">
        <v>0</v>
      </c>
      <c r="D131" s="296">
        <v>0</v>
      </c>
      <c r="E131" s="284"/>
      <c r="F131" s="297">
        <f t="shared" si="3"/>
        <v>0</v>
      </c>
      <c r="G131" s="296">
        <v>0</v>
      </c>
      <c r="H131" s="296">
        <v>0</v>
      </c>
      <c r="I131" s="296">
        <v>152756</v>
      </c>
      <c r="J131" s="296">
        <v>0</v>
      </c>
      <c r="K131" s="297"/>
    </row>
    <row r="132" spans="1:11" s="293" customFormat="1" ht="14.25" customHeight="1">
      <c r="A132" s="289" t="s">
        <v>444</v>
      </c>
      <c r="B132" s="275" t="s">
        <v>445</v>
      </c>
      <c r="C132" s="289" t="s">
        <v>446</v>
      </c>
      <c r="D132" s="275" t="s">
        <v>447</v>
      </c>
      <c r="E132" s="289" t="s">
        <v>448</v>
      </c>
      <c r="F132" s="275" t="s">
        <v>449</v>
      </c>
      <c r="G132" s="289" t="s">
        <v>450</v>
      </c>
      <c r="H132" s="275" t="s">
        <v>451</v>
      </c>
      <c r="I132" s="289" t="s">
        <v>452</v>
      </c>
      <c r="J132" s="275" t="s">
        <v>453</v>
      </c>
      <c r="K132" s="289" t="s">
        <v>558</v>
      </c>
    </row>
    <row r="133" spans="1:11" ht="26.25" customHeight="1">
      <c r="A133" s="267" t="s">
        <v>472</v>
      </c>
      <c r="B133" s="294">
        <v>8010</v>
      </c>
      <c r="C133" s="295">
        <v>0</v>
      </c>
      <c r="D133" s="296">
        <v>0</v>
      </c>
      <c r="E133" s="284"/>
      <c r="F133" s="297">
        <f>D133/17867254.37</f>
        <v>0</v>
      </c>
      <c r="G133" s="296">
        <v>750</v>
      </c>
      <c r="H133" s="296">
        <v>1999</v>
      </c>
      <c r="I133" s="296">
        <v>0</v>
      </c>
      <c r="J133" s="296">
        <v>0</v>
      </c>
      <c r="K133" s="297"/>
    </row>
    <row r="134" spans="1:11" ht="16.5" customHeight="1">
      <c r="A134" s="267" t="s">
        <v>473</v>
      </c>
      <c r="B134" s="294">
        <v>8020</v>
      </c>
      <c r="C134" s="295">
        <v>0</v>
      </c>
      <c r="D134" s="296">
        <v>0</v>
      </c>
      <c r="E134" s="284"/>
      <c r="F134" s="297">
        <f aca="true" t="shared" si="6" ref="F134:F151">D134/17867254.37</f>
        <v>0</v>
      </c>
      <c r="G134" s="296">
        <v>0</v>
      </c>
      <c r="H134" s="296">
        <v>0</v>
      </c>
      <c r="I134" s="296">
        <v>0</v>
      </c>
      <c r="J134" s="296">
        <v>0</v>
      </c>
      <c r="K134" s="297"/>
    </row>
    <row r="135" spans="1:11" ht="64.5" customHeight="1">
      <c r="A135" s="267" t="s">
        <v>474</v>
      </c>
      <c r="B135" s="294">
        <v>8070</v>
      </c>
      <c r="C135" s="295">
        <v>64736</v>
      </c>
      <c r="D135" s="296">
        <v>60420.94</v>
      </c>
      <c r="E135" s="284">
        <f t="shared" si="4"/>
        <v>0.9333437345526446</v>
      </c>
      <c r="F135" s="297">
        <f t="shared" si="6"/>
        <v>0.0033816577941292274</v>
      </c>
      <c r="G135" s="296">
        <v>32069.39</v>
      </c>
      <c r="H135" s="296">
        <v>34946.19</v>
      </c>
      <c r="I135" s="296">
        <v>24550.07</v>
      </c>
      <c r="J135" s="296">
        <v>14238.36</v>
      </c>
      <c r="K135" s="297">
        <f t="shared" si="5"/>
        <v>4.243532260737894</v>
      </c>
    </row>
    <row r="136" spans="1:11" s="318" customFormat="1" ht="24.75" customHeight="1">
      <c r="A136" s="277" t="s">
        <v>475</v>
      </c>
      <c r="B136" s="289"/>
      <c r="C136" s="315">
        <f>SUM(C3:C135)</f>
        <v>18649298</v>
      </c>
      <c r="D136" s="316">
        <f>SUM(D3:D135)</f>
        <v>17867254.37</v>
      </c>
      <c r="E136" s="317">
        <f t="shared" si="4"/>
        <v>0.9580657872483994</v>
      </c>
      <c r="F136" s="317">
        <f t="shared" si="6"/>
        <v>1</v>
      </c>
      <c r="G136" s="316">
        <f>SUM(G3:G135)</f>
        <v>12550368.860000005</v>
      </c>
      <c r="H136" s="316">
        <f>SUM(H3:H135)</f>
        <v>14484037.100000003</v>
      </c>
      <c r="I136" s="316">
        <f>SUM(I3:I135)</f>
        <v>16984526.579999994</v>
      </c>
      <c r="J136" s="316">
        <f>SUM(J3:J135)</f>
        <v>20327456.729999997</v>
      </c>
      <c r="K136" s="317">
        <f t="shared" si="5"/>
        <v>0.8789714624570254</v>
      </c>
    </row>
    <row r="137" spans="1:11" ht="12">
      <c r="A137" s="204" t="s">
        <v>324</v>
      </c>
      <c r="B137" s="305"/>
      <c r="C137" s="305"/>
      <c r="D137" s="296"/>
      <c r="E137" s="276"/>
      <c r="F137" s="297"/>
      <c r="G137" s="296"/>
      <c r="H137" s="296"/>
      <c r="I137" s="296"/>
      <c r="J137" s="296"/>
      <c r="K137" s="297"/>
    </row>
    <row r="138" spans="1:11" s="311" customFormat="1" ht="17.25" customHeight="1">
      <c r="A138" s="306" t="s">
        <v>325</v>
      </c>
      <c r="B138" s="307"/>
      <c r="C138" s="308">
        <f>SUM(C140:C146)</f>
        <v>15273074</v>
      </c>
      <c r="D138" s="309">
        <f aca="true" t="shared" si="7" ref="D138:J138">SUM(D140:D146)</f>
        <v>14626978.77</v>
      </c>
      <c r="E138" s="276">
        <f>D138/C138</f>
        <v>0.9576971060311762</v>
      </c>
      <c r="F138" s="310">
        <f t="shared" si="6"/>
        <v>0.818647256433502</v>
      </c>
      <c r="G138" s="309">
        <f t="shared" si="7"/>
        <v>11956897.22</v>
      </c>
      <c r="H138" s="309">
        <f t="shared" si="7"/>
        <v>12590636.33</v>
      </c>
      <c r="I138" s="309">
        <f t="shared" si="7"/>
        <v>13397890.830000002</v>
      </c>
      <c r="J138" s="309">
        <f t="shared" si="7"/>
        <v>13932273.839999996</v>
      </c>
      <c r="K138" s="310">
        <f t="shared" si="5"/>
        <v>1.0498629970942348</v>
      </c>
    </row>
    <row r="139" spans="1:11" ht="12">
      <c r="A139" s="204" t="s">
        <v>327</v>
      </c>
      <c r="B139" s="305"/>
      <c r="C139" s="305"/>
      <c r="D139" s="296"/>
      <c r="E139" s="284"/>
      <c r="F139" s="297"/>
      <c r="G139" s="296"/>
      <c r="H139" s="296"/>
      <c r="I139" s="296"/>
      <c r="J139" s="296"/>
      <c r="K139" s="297"/>
    </row>
    <row r="140" spans="1:11" ht="24">
      <c r="A140" s="204" t="s">
        <v>328</v>
      </c>
      <c r="B140" s="305"/>
      <c r="C140" s="295">
        <f>C25+C29+C30+C35+C42</f>
        <v>6979763</v>
      </c>
      <c r="D140" s="296">
        <f>D25+D29+D30+D35+D42</f>
        <v>6779303.910000001</v>
      </c>
      <c r="E140" s="284">
        <f>D140/C140</f>
        <v>0.9712799574999897</v>
      </c>
      <c r="F140" s="297">
        <f t="shared" si="6"/>
        <v>0.3794261708941014</v>
      </c>
      <c r="G140" s="296">
        <f>G25+G29+G30+G35+G42</f>
        <v>4838651.01</v>
      </c>
      <c r="H140" s="296">
        <f>H25+H29+H30+H35+H42</f>
        <v>5415246.88</v>
      </c>
      <c r="I140" s="296">
        <f>I25+I29+I30+I35+I42</f>
        <v>6085090.78</v>
      </c>
      <c r="J140" s="296">
        <f>J25+J29+J30+J35+J42</f>
        <v>6470764.590000001</v>
      </c>
      <c r="K140" s="297">
        <f>D140/J140</f>
        <v>1.0476820498889452</v>
      </c>
    </row>
    <row r="141" spans="1:11" ht="24">
      <c r="A141" s="204" t="s">
        <v>329</v>
      </c>
      <c r="B141" s="305"/>
      <c r="C141" s="295">
        <f>C10+C12+C13+C40+C41+C47+C52+C58+C59+C64+C65+C66+C70+C75+C76+C77+C82+C83+C84+C85+C92+C96+C99+C101+C102+C67+C68+C103+C104+C105+C106+C107+C108+C109+C110+C114+C119+C120</f>
        <v>3421887</v>
      </c>
      <c r="D141" s="296">
        <f>D10+D12+D13+D40+D41+D47+D52+D58+D59+D64+D65+D66+D70+D75+D76+D77+D82+D83+D84+D85+D92+D96+D99+D101+D102+D67+D68+D103+D104+D105+D106+D107+D108+D109+D110+D114+D119+D120</f>
        <v>3082280.7000000007</v>
      </c>
      <c r="E141" s="284">
        <f>D141/C141</f>
        <v>0.9007546713260843</v>
      </c>
      <c r="F141" s="297">
        <f t="shared" si="6"/>
        <v>0.17251003630279657</v>
      </c>
      <c r="G141" s="296">
        <f>G10+G12+G13+G40+G41+G47+G52+G58+G59+G64+G65+G66+G70+G75+G76+G77+G82+G83+G84+G85+G92+G96+G99+G101+G102+G67+G68+G103+G104+G105+G106+G107+G108+G109+G110+G114+G119+G120</f>
        <v>2743237.81</v>
      </c>
      <c r="H141" s="296">
        <f>H10+H12+H13+H40+H41+H47+H52+H58+H59+H64+H65+H66+H70+H75+H76+H77+H82+H83+H84+H85+H92+H96+H99+H101+H102+H67+H68+H103+H104+H105+H106+H107+H108+H109+H110+H114+H119+H120</f>
        <v>2639290.7500000005</v>
      </c>
      <c r="I141" s="296">
        <f>I10+I12+I13+I40+I41+I47+I52+I58+I59+I64+I65+I66+I70+I75+I76+I77+I82+I83+I84+I85+I92+I96+I99+I101+I102+I67+I68+I103+I104+I105+I106+I107+I108+I109+I110+I114+I119+I120</f>
        <v>2682295.09</v>
      </c>
      <c r="J141" s="296">
        <f>J10+J12+J13+J40+J41+J47+J52+J58+J59+J64+J65+J66+J70+J75+J76+J77+J82+J83+J84+J85+J92+J96+J99+J101+J102+J67+J68+J103+J104+J105+J106+J107+J108+J109+J110+J114+J119+J120</f>
        <v>2780557.6299999985</v>
      </c>
      <c r="K141" s="297">
        <f aca="true" t="shared" si="8" ref="K141:K151">D141/J141</f>
        <v>1.1085117124510029</v>
      </c>
    </row>
    <row r="142" spans="1:11" ht="15" customHeight="1">
      <c r="A142" s="204" t="s">
        <v>330</v>
      </c>
      <c r="B142" s="305"/>
      <c r="C142" s="295">
        <f>C3+C4+C5+C6+C7+C8+C9</f>
        <v>673966</v>
      </c>
      <c r="D142" s="296">
        <f>D3+D4+D5+D6+D7+D8+D9</f>
        <v>671417.98</v>
      </c>
      <c r="E142" s="284">
        <f>D142/C142</f>
        <v>0.9962193641815759</v>
      </c>
      <c r="F142" s="297">
        <f t="shared" si="6"/>
        <v>0.03757812846317025</v>
      </c>
      <c r="G142" s="296">
        <f>G3+G4+G5+G6+G7+G8+G9</f>
        <v>675107</v>
      </c>
      <c r="H142" s="296">
        <f>H3+H4+H5+H6+H7+H8+H9</f>
        <v>779992.1799999999</v>
      </c>
      <c r="I142" s="296">
        <f>I3+I4+I5+I6+I7+I8+I9</f>
        <v>731000</v>
      </c>
      <c r="J142" s="296">
        <f>J3+J4+J5+J6+J7+J8+J9</f>
        <v>769820.1</v>
      </c>
      <c r="K142" s="297">
        <f t="shared" si="8"/>
        <v>0.8721751744336111</v>
      </c>
    </row>
    <row r="143" spans="1:11" ht="12">
      <c r="A143" s="204" t="s">
        <v>331</v>
      </c>
      <c r="B143" s="305"/>
      <c r="C143" s="295">
        <f>C17+C18+C19+C20+C23+C24</f>
        <v>3860316</v>
      </c>
      <c r="D143" s="296">
        <f>D17+D18+D19+D20+D23+D24</f>
        <v>3804878.3</v>
      </c>
      <c r="E143" s="284">
        <f>D143/C143</f>
        <v>0.9856390772154403</v>
      </c>
      <c r="F143" s="297">
        <f t="shared" si="6"/>
        <v>0.21295260151378254</v>
      </c>
      <c r="G143" s="296">
        <f>G17+G18+G19+G20+G23+G24</f>
        <v>3667082.01</v>
      </c>
      <c r="H143" s="296">
        <f>H17+H18+H19+H20+H23+H24</f>
        <v>3541058.5900000003</v>
      </c>
      <c r="I143" s="296">
        <f>I17+I18+I19+I20+I23+I24</f>
        <v>3564513.4</v>
      </c>
      <c r="J143" s="296">
        <f>J17+J18+J19+J20+J23+J24</f>
        <v>3689363.5399999996</v>
      </c>
      <c r="K143" s="297">
        <f t="shared" si="8"/>
        <v>1.0313102134684184</v>
      </c>
    </row>
    <row r="144" spans="1:11" ht="36">
      <c r="A144" s="204" t="s">
        <v>416</v>
      </c>
      <c r="B144" s="305"/>
      <c r="C144" s="295">
        <f>C14+C15+C16+C21+C26+C27+C28+C31+C32+C33+C34+C36+C37+C38+C39+C43+C44+C45+C46+C48+C49+C50+C51+C54+C55+C56+C57+C60+C61+C62+C63+C67+C68+C69+C71+C72+C73+C74+C79+C80+C81+C86+C87+C88+C89+C90+C91+C93+C94+C95+C97+C98+C111+C112+C113+C115+C116+C118</f>
        <v>272406</v>
      </c>
      <c r="D144" s="296">
        <f>D14+D15+D16+D21+D26+D27+D28+D31+D32+D33+D34+D36+D37+D38+D39+D43+D44+D45+D46+D48+D49+D50+D51+D54+D55+D56+D57+D60+D61+D62+D63+D67+D68+D69+D71+D72+D73+D74+D79+D80+D81+D86+D87+D88+D89+D90+D91+D93+D94+D95+D97+D98+D111+D112+D113+D115+D116+D118</f>
        <v>228676.94000000003</v>
      </c>
      <c r="E144" s="284">
        <f aca="true" t="shared" si="9" ref="E144:E151">D144/C144</f>
        <v>0.8394710101833294</v>
      </c>
      <c r="F144" s="297">
        <f t="shared" si="6"/>
        <v>0.012798661465522082</v>
      </c>
      <c r="G144" s="296">
        <f>G14+G15+G16+G21+G26+G27+G28+G31+G32+G33+G34+G36+G37+G38+G39+G43+G44+G45+G46+G48+G49+G50+G51+G54+G55+G56+G57+G60+G61+G62+G63+G67+G68+G69+G71+G72+G73+G74+G79+G80+G81+G86+G87+G88+G89+G90+G91+G93+G94+G95+G97+G98+G111+G112+G113+G115+G116+G118</f>
        <v>0</v>
      </c>
      <c r="H144" s="296">
        <f>H14+H15+H16+H21+H26+H27+H28+H31+H32+H33+H34+H36+H37+H38+H39+H43+H44+H45+H46+H48+H49+H50+H51+H54+H55+H56+H57+H60+H61+H62+H63+H67+H68+H69+H71+H72+H73+H74+H79+H80+H81+H86+H87+H88+H89+H90+H91+H93+H94+H95+H97+H98+H111+H112+H113+H115+H116+H118</f>
        <v>178102.74</v>
      </c>
      <c r="I144" s="296">
        <f>I14+I15+I16+I21+I26+I27+I28+I31+I32+I33+I34+I36+I37+I38+I39+I43+I44+I45+I46+I48+I49+I50+I51+I54+I55+I56+I57+I60+I61+I62+I63+I67+I68+I69+I71+I72+I73+I74+I79+I80+I81+I86+I87+I88+I89+I90+I91+I93+I94+I95+I97+I98+I111+I112+I113+I115+I116+I118</f>
        <v>310441.48999999993</v>
      </c>
      <c r="J144" s="296">
        <f>J14+J15+J16+J21+J26+J27+J28+J31+J32+J33+J34+J36+J37+J38+J39+J43+J44+J45+J46+J48+J49+J50+J51+J54+J55+J56+J57+J60+J61+J62+J63+J67+J68+J69+J71+J72+J73+J74+J79+J80+J81+J86+J87+J88+J89+J90+J91+J93+J94+J95+J97+J98+J111+J112+J113+J115+J116+J118</f>
        <v>207529.62000000002</v>
      </c>
      <c r="K144" s="297">
        <f t="shared" si="8"/>
        <v>1.1019002492270742</v>
      </c>
    </row>
    <row r="145" spans="1:11" ht="13.5" customHeight="1">
      <c r="A145" s="204" t="s">
        <v>333</v>
      </c>
      <c r="B145" s="305"/>
      <c r="C145" s="295">
        <f>C134</f>
        <v>0</v>
      </c>
      <c r="D145" s="295">
        <f aca="true" t="shared" si="10" ref="D145:J145">D134</f>
        <v>0</v>
      </c>
      <c r="E145" s="284"/>
      <c r="F145" s="297">
        <f t="shared" si="6"/>
        <v>0</v>
      </c>
      <c r="G145" s="295">
        <f t="shared" si="10"/>
        <v>0</v>
      </c>
      <c r="H145" s="295">
        <f t="shared" si="10"/>
        <v>0</v>
      </c>
      <c r="I145" s="295">
        <f t="shared" si="10"/>
        <v>0</v>
      </c>
      <c r="J145" s="295">
        <f t="shared" si="10"/>
        <v>0</v>
      </c>
      <c r="K145" s="297"/>
    </row>
    <row r="146" spans="1:11" ht="13.5" customHeight="1">
      <c r="A146" s="204" t="s">
        <v>334</v>
      </c>
      <c r="B146" s="305"/>
      <c r="C146" s="295">
        <f>C133+C135</f>
        <v>64736</v>
      </c>
      <c r="D146" s="295">
        <f aca="true" t="shared" si="11" ref="D146:J146">D133+D135</f>
        <v>60420.94</v>
      </c>
      <c r="E146" s="284">
        <f t="shared" si="9"/>
        <v>0.9333437345526446</v>
      </c>
      <c r="F146" s="297">
        <f t="shared" si="6"/>
        <v>0.0033816577941292274</v>
      </c>
      <c r="G146" s="296">
        <f t="shared" si="11"/>
        <v>32819.39</v>
      </c>
      <c r="H146" s="296">
        <f t="shared" si="11"/>
        <v>36945.19</v>
      </c>
      <c r="I146" s="296">
        <f t="shared" si="11"/>
        <v>24550.07</v>
      </c>
      <c r="J146" s="296">
        <f t="shared" si="11"/>
        <v>14238.36</v>
      </c>
      <c r="K146" s="297">
        <f t="shared" si="8"/>
        <v>4.243532260737894</v>
      </c>
    </row>
    <row r="147" spans="1:11" s="311" customFormat="1" ht="18" customHeight="1">
      <c r="A147" s="306" t="s">
        <v>326</v>
      </c>
      <c r="B147" s="307"/>
      <c r="C147" s="308">
        <f>C149</f>
        <v>3376224</v>
      </c>
      <c r="D147" s="309">
        <f aca="true" t="shared" si="12" ref="D147:J147">D149</f>
        <v>3240275.6</v>
      </c>
      <c r="E147" s="310">
        <f t="shared" si="9"/>
        <v>0.9597335958751553</v>
      </c>
      <c r="F147" s="310">
        <f t="shared" si="6"/>
        <v>0.18135274356649794</v>
      </c>
      <c r="G147" s="309">
        <f t="shared" si="12"/>
        <v>593471.64</v>
      </c>
      <c r="H147" s="309">
        <f t="shared" si="12"/>
        <v>1893638.2000000002</v>
      </c>
      <c r="I147" s="309">
        <f t="shared" si="12"/>
        <v>3586683.24</v>
      </c>
      <c r="J147" s="309">
        <f t="shared" si="12"/>
        <v>6395676.74</v>
      </c>
      <c r="K147" s="310">
        <f t="shared" si="8"/>
        <v>0.5066352993944468</v>
      </c>
    </row>
    <row r="148" spans="1:11" ht="12">
      <c r="A148" s="204" t="s">
        <v>327</v>
      </c>
      <c r="B148" s="305"/>
      <c r="C148" s="305"/>
      <c r="D148" s="296"/>
      <c r="E148" s="284"/>
      <c r="F148" s="297">
        <f t="shared" si="6"/>
        <v>0</v>
      </c>
      <c r="G148" s="296"/>
      <c r="H148" s="296"/>
      <c r="I148" s="296"/>
      <c r="J148" s="296"/>
      <c r="K148" s="297"/>
    </row>
    <row r="149" spans="1:11" ht="12">
      <c r="A149" s="204" t="s">
        <v>335</v>
      </c>
      <c r="B149" s="305"/>
      <c r="C149" s="295">
        <f>C121+C122+C123+C124+C125+C126+C127+C128+C129+C130+C131</f>
        <v>3376224</v>
      </c>
      <c r="D149" s="296">
        <f>D121+D122+D123+D124+D125+D126+D127+D128+D129+D130+D131</f>
        <v>3240275.6</v>
      </c>
      <c r="E149" s="284">
        <f t="shared" si="9"/>
        <v>0.9597335958751553</v>
      </c>
      <c r="F149" s="297">
        <f t="shared" si="6"/>
        <v>0.18135274356649794</v>
      </c>
      <c r="G149" s="296">
        <f>G121+G122+G123+G124+G125+G126+G127+G128+G129+G130+G131</f>
        <v>593471.64</v>
      </c>
      <c r="H149" s="296">
        <f>H121+H122+H123+H124+H125+H126+H127+H128+H129+H130+H131</f>
        <v>1893638.2000000002</v>
      </c>
      <c r="I149" s="296">
        <f>I121+I122+I123+I124+I125+I126+I127+I128+I129+I130+I131</f>
        <v>3586683.24</v>
      </c>
      <c r="J149" s="296">
        <f>J121+J122+J123+J124+J125+J126+J127+J128+J129+J130+J131</f>
        <v>6395676.74</v>
      </c>
      <c r="K149" s="297">
        <f t="shared" si="8"/>
        <v>0.5066352993944468</v>
      </c>
    </row>
    <row r="150" spans="1:11" ht="12">
      <c r="A150" s="204" t="s">
        <v>324</v>
      </c>
      <c r="B150" s="305"/>
      <c r="C150" s="305"/>
      <c r="D150" s="296"/>
      <c r="E150" s="284"/>
      <c r="F150" s="297"/>
      <c r="G150" s="296"/>
      <c r="H150" s="296"/>
      <c r="I150" s="296"/>
      <c r="J150" s="296"/>
      <c r="K150" s="297"/>
    </row>
    <row r="151" spans="1:11" ht="36">
      <c r="A151" s="204" t="s">
        <v>332</v>
      </c>
      <c r="B151" s="305"/>
      <c r="C151" s="295">
        <f>C123+C124+C125+C127+C128</f>
        <v>2445337</v>
      </c>
      <c r="D151" s="295">
        <f aca="true" t="shared" si="13" ref="D151:J151">D123+D124+D125+D127+D128</f>
        <v>2373542.83</v>
      </c>
      <c r="E151" s="284">
        <f t="shared" si="9"/>
        <v>0.9706403779928902</v>
      </c>
      <c r="F151" s="297">
        <f t="shared" si="6"/>
        <v>0.13284317673258714</v>
      </c>
      <c r="G151" s="295">
        <f t="shared" si="13"/>
        <v>0</v>
      </c>
      <c r="H151" s="295">
        <f t="shared" si="13"/>
        <v>0</v>
      </c>
      <c r="I151" s="295">
        <f t="shared" si="13"/>
        <v>2149047.14</v>
      </c>
      <c r="J151" s="295">
        <f t="shared" si="13"/>
        <v>5441142.890000001</v>
      </c>
      <c r="K151" s="297">
        <f t="shared" si="8"/>
        <v>0.436221374439957</v>
      </c>
    </row>
  </sheetData>
  <sheetProtection/>
  <autoFilter ref="B1:B136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CE,Pogrubiony"&amp;12Załącznik Nr 4&amp;"Arial CE,Standardowy"&amp;10
do sprawozdania z wykonania budżetu Miasta Radziejów za 2011 rok</oddHeader>
    <oddFooter xml:space="preserve">&amp;C&amp;P&amp;R&amp;"Arial CE,Pogrubiony"&amp;12WYDATKI WG §§&amp;"Arial CE,Standardowy"&amp;10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2012-03-23T08:06:42Z</cp:lastPrinted>
  <dcterms:created xsi:type="dcterms:W3CDTF">2004-07-25T15:20:29Z</dcterms:created>
  <dcterms:modified xsi:type="dcterms:W3CDTF">2012-06-06T12:07:25Z</dcterms:modified>
  <cp:category/>
  <cp:version/>
  <cp:contentType/>
  <cp:contentStatus/>
</cp:coreProperties>
</file>