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Dochody" sheetId="1" r:id="rId1"/>
    <sheet name="Wydatki" sheetId="2" r:id="rId2"/>
    <sheet name="Arkusz3" sheetId="3" r:id="rId3"/>
  </sheets>
  <definedNames>
    <definedName name="_xlnm._FilterDatabase" localSheetId="0" hidden="1">'Dochody'!$D$1:$D$200</definedName>
    <definedName name="_xlnm._FilterDatabase" localSheetId="1" hidden="1">'Wydatki'!$D$1:$D$682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A141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23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  <comment ref="A158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Dotacje celowe z budżetu na realizację zadań własnych</t>
        </r>
      </text>
    </comment>
  </commentList>
</comments>
</file>

<file path=xl/sharedStrings.xml><?xml version="1.0" encoding="utf-8"?>
<sst xmlns="http://schemas.openxmlformats.org/spreadsheetml/2006/main" count="1532" uniqueCount="493">
  <si>
    <t>Treść</t>
  </si>
  <si>
    <t>Dział</t>
  </si>
  <si>
    <t>Rozdział</t>
  </si>
  <si>
    <t>§</t>
  </si>
  <si>
    <t>Rolnictwo i łowiectwo</t>
  </si>
  <si>
    <t>Izby rolnicze</t>
  </si>
  <si>
    <t>Transport i łączność</t>
  </si>
  <si>
    <t>Drogi publiczne gminne</t>
  </si>
  <si>
    <t>Wpływy z różnych dochodów</t>
  </si>
  <si>
    <t>Zakup materiałów i wyposażenia</t>
  </si>
  <si>
    <t>Zakup energii</t>
  </si>
  <si>
    <t>Zakup usług remontowych</t>
  </si>
  <si>
    <t>Zakup usług pozostałych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</si>
  <si>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</si>
  <si>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</si>
  <si>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</si>
  <si>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</si>
  <si>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</si>
  <si>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</si>
  <si>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</si>
  <si>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</si>
  <si>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</si>
  <si>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</si>
  <si>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</si>
  <si>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Dodatkowe wynagrodzenia roczne</t>
  </si>
  <si>
    <t>Podróże służbowe krajowe</t>
  </si>
  <si>
    <t>Różne opłaty i składki</t>
  </si>
  <si>
    <t>Składki na ubezpieczenia społeczne</t>
  </si>
  <si>
    <t>Bezpieczeństwo publiczne i ochrona przeciwpożarowa</t>
  </si>
  <si>
    <t>Ochotnicze straże pożarne</t>
  </si>
  <si>
    <t>Obrona cywilna</t>
  </si>
  <si>
    <t>Podatek od nieruchomości</t>
  </si>
  <si>
    <t>Podatek rolny</t>
  </si>
  <si>
    <t>Podatek leśny</t>
  </si>
  <si>
    <t>Podatek od środków transportowych</t>
  </si>
  <si>
    <t>Wpływy z opłaty targowej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</si>
  <si>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</si>
  <si>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</si>
  <si>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</si>
  <si>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</si>
  <si>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</si>
  <si>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 xml:space="preserve">Obsługa długu publicznego </t>
  </si>
  <si>
    <t>Różne rozliczenia</t>
  </si>
  <si>
    <t>Subwencje ogólne z budżetu państwa</t>
  </si>
  <si>
    <t>Rezerwy ogólne i celowe</t>
  </si>
  <si>
    <t>Rezerwy</t>
  </si>
  <si>
    <t xml:space="preserve">Oświata i wychowanie </t>
  </si>
  <si>
    <t>Szkoły podstawowe</t>
  </si>
  <si>
    <t>Zakup usług zdrowotnych</t>
  </si>
  <si>
    <t>Gimnazja</t>
  </si>
  <si>
    <t>Dowożenie uczniów do szkół</t>
  </si>
  <si>
    <t>Ochrona zdrowia</t>
  </si>
  <si>
    <t>Przeciwdziałanie alkoholizmowi</t>
  </si>
  <si>
    <t>Świadczenia społeczne</t>
  </si>
  <si>
    <t xml:space="preserve">Składki na ubezpieczenia zdrowotne </t>
  </si>
  <si>
    <t>Dodatki mieszkaniowe</t>
  </si>
  <si>
    <t>Ośrodki pomocy społecznej</t>
  </si>
  <si>
    <t>Edukacyjna opieka wychowawcza</t>
  </si>
  <si>
    <t>Świetlice szkolne</t>
  </si>
  <si>
    <t>Wpływy z usług</t>
  </si>
  <si>
    <t>Zakup środków żywności</t>
  </si>
  <si>
    <t>Gospodarka komunalna i ochrona środowiska</t>
  </si>
  <si>
    <t>Oczyszczanie miast i wsi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</si>
  <si>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</si>
  <si>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</si>
  <si>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</si>
  <si>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</si>
  <si>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</si>
  <si>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Ogółem</t>
  </si>
  <si>
    <t>Klasyfikacja</t>
  </si>
  <si>
    <t>Plan po zmianach</t>
  </si>
  <si>
    <t>Wykonanie</t>
  </si>
  <si>
    <t>% Wykonania</t>
  </si>
  <si>
    <t>010</t>
  </si>
  <si>
    <t xml:space="preserve">    Klasyfikacja</t>
  </si>
  <si>
    <t xml:space="preserve">Plan </t>
  </si>
  <si>
    <t>po zmianach</t>
  </si>
  <si>
    <t>%</t>
  </si>
  <si>
    <t>wykonania</t>
  </si>
  <si>
    <t>4300</t>
  </si>
  <si>
    <t>3030</t>
  </si>
  <si>
    <t>4110</t>
  </si>
  <si>
    <t>4120</t>
  </si>
  <si>
    <t>4210</t>
  </si>
  <si>
    <t>4410</t>
  </si>
  <si>
    <t>75818</t>
  </si>
  <si>
    <t>4810</t>
  </si>
  <si>
    <t>Gospodarka ściekowa i ochrona wód</t>
  </si>
  <si>
    <t>90001</t>
  </si>
  <si>
    <t>6050</t>
  </si>
  <si>
    <t>Wydatki inwestycyjne jednostek budżetowych</t>
  </si>
  <si>
    <t>90095</t>
  </si>
  <si>
    <t>4430</t>
  </si>
  <si>
    <t>Koszty postępowania sądowego i prokuratorskiego</t>
  </si>
  <si>
    <t>4610</t>
  </si>
  <si>
    <t>Podatek od towarów i usług VAT</t>
  </si>
  <si>
    <t>4530</t>
  </si>
  <si>
    <t>2310</t>
  </si>
  <si>
    <t>3020</t>
  </si>
  <si>
    <t>zł</t>
  </si>
  <si>
    <t>0470</t>
  </si>
  <si>
    <t>0750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</si>
  <si>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</si>
  <si>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</si>
  <si>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</si>
  <si>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</si>
  <si>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</si>
  <si>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</si>
  <si>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</si>
  <si>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</si>
  <si>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</si>
  <si>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</si>
  <si>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</si>
  <si>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</si>
  <si>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</si>
  <si>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</si>
  <si>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0480</t>
  </si>
  <si>
    <t>0490</t>
  </si>
  <si>
    <t>0010</t>
  </si>
  <si>
    <t>0590</t>
  </si>
  <si>
    <t>0020</t>
  </si>
  <si>
    <t>2920</t>
  </si>
  <si>
    <t>75831</t>
  </si>
  <si>
    <t xml:space="preserve">Przedszkola </t>
  </si>
  <si>
    <t>80104</t>
  </si>
  <si>
    <t>0830</t>
  </si>
  <si>
    <t>Pomoc społeczna</t>
  </si>
  <si>
    <t>852</t>
  </si>
  <si>
    <t>85213</t>
  </si>
  <si>
    <t>85214</t>
  </si>
  <si>
    <t>85219</t>
  </si>
  <si>
    <t>Usługi opiekuńcze i specjalistyczne usługi opiekuńcze</t>
  </si>
  <si>
    <t>85228</t>
  </si>
  <si>
    <t>2320</t>
  </si>
  <si>
    <t>0690</t>
  </si>
  <si>
    <t>85212</t>
  </si>
  <si>
    <t>4270</t>
  </si>
  <si>
    <t>4140</t>
  </si>
  <si>
    <t>4280</t>
  </si>
  <si>
    <t>4220</t>
  </si>
  <si>
    <t>Dokształcanie i doskonalenie nauczycieli</t>
  </si>
  <si>
    <t>80146</t>
  </si>
  <si>
    <t>80195</t>
  </si>
  <si>
    <t>4440</t>
  </si>
  <si>
    <t>Zwalczanie narkomanii</t>
  </si>
  <si>
    <t>85153</t>
  </si>
  <si>
    <t>Zakup pomocy naukowych, dydaktycznych i książek</t>
  </si>
  <si>
    <t>4240</t>
  </si>
  <si>
    <t xml:space="preserve">Pomoc społeczna </t>
  </si>
  <si>
    <t>6060</t>
  </si>
  <si>
    <t>3110</t>
  </si>
  <si>
    <t>4010</t>
  </si>
  <si>
    <t>85215</t>
  </si>
  <si>
    <t>85295</t>
  </si>
  <si>
    <t>4260</t>
  </si>
  <si>
    <t>Podatek od spadków i darowizn</t>
  </si>
  <si>
    <t>75616</t>
  </si>
  <si>
    <t>75618</t>
  </si>
  <si>
    <t>Wpływy z różnych opłat</t>
  </si>
  <si>
    <t>75621</t>
  </si>
  <si>
    <t>2030</t>
  </si>
  <si>
    <t>Różne rozliczenia finansowe</t>
  </si>
  <si>
    <t>75814</t>
  </si>
  <si>
    <t>Pomoc materialna dla uczniów</t>
  </si>
  <si>
    <t>85415</t>
  </si>
  <si>
    <t>Wynagrodzenia bezosobowe</t>
  </si>
  <si>
    <t>4170</t>
  </si>
  <si>
    <t>4350</t>
  </si>
  <si>
    <t>4480</t>
  </si>
  <si>
    <t>4500</t>
  </si>
  <si>
    <t>2900</t>
  </si>
  <si>
    <t>Rozliczenia z bankami związane z obsługą długu publicznego</t>
  </si>
  <si>
    <t>4040</t>
  </si>
  <si>
    <t>2480</t>
  </si>
  <si>
    <t>Stypendia dla uczniów</t>
  </si>
  <si>
    <t>3240</t>
  </si>
  <si>
    <t>Inne formy pomocy dla uczniów</t>
  </si>
  <si>
    <t>3260</t>
  </si>
  <si>
    <t>Domy pomocy społecznej</t>
  </si>
  <si>
    <t>85202</t>
  </si>
  <si>
    <t>4330</t>
  </si>
  <si>
    <t>Dotacje celowe otrzymane z budżetu na real. zadań bieżących z  zakresu adm.rządowej zleconych gminie</t>
  </si>
  <si>
    <t>Urzędy naczelnych organów władzy państwowej, kontroli i ochrony prawa oraz sądownictwa</t>
  </si>
  <si>
    <t>Urzędy naczelnych organów władzy państwowej, kontroli i ochrony prawa</t>
  </si>
  <si>
    <t>Odsetki od nieterminowych wpłat z tytułu podatków i opłat</t>
  </si>
  <si>
    <t>Dotacje celowe z budżetu państwa na realizację własnych zadań bieżących gmin</t>
  </si>
  <si>
    <t>01030</t>
  </si>
  <si>
    <t>Wypłaty z tytułu gwarancji i poręczeń</t>
  </si>
  <si>
    <t>80103</t>
  </si>
  <si>
    <t>Przedszkola</t>
  </si>
  <si>
    <t>80110</t>
  </si>
  <si>
    <t>80113</t>
  </si>
  <si>
    <t>Wynagrodzenie osobowe pracowników</t>
  </si>
  <si>
    <t>Dotacja celowa z budżetu na finansowanie lub dofinansowanie zadań zleconych do realizacji stowarzyszeniom</t>
  </si>
  <si>
    <t>85495</t>
  </si>
  <si>
    <t>Dotacja podmiotowa z budżetu dla samorządowej instytucji kultury</t>
  </si>
  <si>
    <t>92605</t>
  </si>
  <si>
    <t>75075</t>
  </si>
  <si>
    <t>85220</t>
  </si>
  <si>
    <t>0970</t>
  </si>
  <si>
    <t>854</t>
  </si>
  <si>
    <t>Promocja Jednostek samorządu terytorialnego</t>
  </si>
  <si>
    <t>Jednostki specjalistycznego poradnictwa, mieszkania chronione, ośrodki interwencji kryzysowej</t>
  </si>
  <si>
    <t>4700</t>
  </si>
  <si>
    <t>4740</t>
  </si>
  <si>
    <t>Zakup akcesoriów komputerowych w tym programów i licencji</t>
  </si>
  <si>
    <t>4750</t>
  </si>
  <si>
    <t>4360</t>
  </si>
  <si>
    <t>Zakup materiałów papierniczych do sprzętu drukarskiego i urządzeń kserograficznych</t>
  </si>
  <si>
    <t>4370</t>
  </si>
  <si>
    <t>Wynagrodzenie bezosobowe</t>
  </si>
  <si>
    <t>Szkolenia pracowników niebędacych członkami korpusu służby cywilnej</t>
  </si>
  <si>
    <t>Zakup materiałow i wyposażenia</t>
  </si>
  <si>
    <t>01095</t>
  </si>
  <si>
    <t>Leśnictwo</t>
  </si>
  <si>
    <t>020</t>
  </si>
  <si>
    <t>Gospodarka leśna</t>
  </si>
  <si>
    <t>02001</t>
  </si>
  <si>
    <t>60013</t>
  </si>
  <si>
    <t>60014</t>
  </si>
  <si>
    <t>Zakup usług obejmujących wykonanie ekspertyz, analiz i opinii</t>
  </si>
  <si>
    <t>4390</t>
  </si>
  <si>
    <t>Szkolenia pracowników niebędących członkami korpusu służby cywilnej</t>
  </si>
  <si>
    <t>Opłaty na rzecz budżetu państwa</t>
  </si>
  <si>
    <t>4510</t>
  </si>
  <si>
    <t>Wczesne wspomaganie rozwoju dziecka</t>
  </si>
  <si>
    <t>85404</t>
  </si>
  <si>
    <t>Szkolenie pracowników niebędących członkami korpusu służby cywilnej</t>
  </si>
  <si>
    <t>Dotacje celowe otrzymane z budżetu państwa na realizację zadań bieżących z  zakresu administracji rządowej zleconych gminie</t>
  </si>
  <si>
    <t>Wpłaty z tytułu odpłatnego nabycia prawa własności oraz prawa użytkowania wieczystego nieruchomości</t>
  </si>
  <si>
    <t>0770</t>
  </si>
  <si>
    <t>0400</t>
  </si>
  <si>
    <t>926</t>
  </si>
  <si>
    <t>Wpływy i wydatki związane z gromadzeniem środków z opłat produktowych</t>
  </si>
  <si>
    <t>90020</t>
  </si>
  <si>
    <t>Wpływy z opłaty produktowej</t>
  </si>
  <si>
    <t>0760</t>
  </si>
  <si>
    <t>90004</t>
  </si>
  <si>
    <t>4400</t>
  </si>
  <si>
    <t>80148</t>
  </si>
  <si>
    <t>Składki na Fudusz Pracy</t>
  </si>
  <si>
    <t>Opłaty za administrowanie i czynsze za budynki, lokale i pomieszczenia garażowe</t>
  </si>
  <si>
    <t>Działalność usługowa</t>
  </si>
  <si>
    <t>Plany zagospodarowania przestrzennego</t>
  </si>
  <si>
    <t>710</t>
  </si>
  <si>
    <t>71004</t>
  </si>
  <si>
    <t>Udział % w wydatkach ogółem</t>
  </si>
  <si>
    <t>Zasiłki i pomoc w naturze oraz składki na ubezpieczenia emerytalne i rentowe</t>
  </si>
  <si>
    <t>Utrzymanie zieleni w miastach i gminach</t>
  </si>
  <si>
    <t>Udział % w dochodach ogółem</t>
  </si>
  <si>
    <t>Opłata od posiadania psów</t>
  </si>
  <si>
    <t>0560</t>
  </si>
  <si>
    <t>Pozostałe zadania w zakresie polityki społecznej</t>
  </si>
  <si>
    <t>853</t>
  </si>
  <si>
    <t>85395</t>
  </si>
  <si>
    <t>2009</t>
  </si>
  <si>
    <t>Wydatki  inwestycyjne jednostek budżetowych</t>
  </si>
  <si>
    <t>Wydatki na zakupy inwestycyjne jedn.budżetowych</t>
  </si>
  <si>
    <t>4119</t>
  </si>
  <si>
    <t>4129</t>
  </si>
  <si>
    <t>4179</t>
  </si>
  <si>
    <t>4219</t>
  </si>
  <si>
    <t>4309</t>
  </si>
  <si>
    <t>4419</t>
  </si>
  <si>
    <t>6059</t>
  </si>
  <si>
    <t>Obiekty sportowe</t>
  </si>
  <si>
    <t>92601</t>
  </si>
  <si>
    <t>600</t>
  </si>
  <si>
    <t>60016</t>
  </si>
  <si>
    <t>Wybory do Parlamentu Europejskiego</t>
  </si>
  <si>
    <t>75113</t>
  </si>
  <si>
    <t>2910</t>
  </si>
  <si>
    <t>4560</t>
  </si>
  <si>
    <t>3119</t>
  </si>
  <si>
    <t>4019</t>
  </si>
  <si>
    <t>4229</t>
  </si>
  <si>
    <t>4289</t>
  </si>
  <si>
    <t>Świadczenia rodzinne, fundusz alimentacyjny oraz składki na ubezpieczenie emerytalne i rentowe z ubezpieczenia społecznego</t>
  </si>
  <si>
    <t>dochody bieżące</t>
  </si>
  <si>
    <t>dochody majątkowe</t>
  </si>
  <si>
    <t>Oddziały przedszkolne przy szkołach podstawowych</t>
  </si>
  <si>
    <t>Zasiłki stałe</t>
  </si>
  <si>
    <t>85216</t>
  </si>
  <si>
    <t>Towarzystwa Budownictwa Społecznego</t>
  </si>
  <si>
    <t>Wydatki na zakup i objęcie akcji, wniesienie wkładów do spółek prawa handlowego oraz uzupełnienie funduszy statutowych</t>
  </si>
  <si>
    <t>70021</t>
  </si>
  <si>
    <t>6010</t>
  </si>
  <si>
    <t>75495</t>
  </si>
  <si>
    <t>4227</t>
  </si>
  <si>
    <t>4307</t>
  </si>
  <si>
    <t>4417</t>
  </si>
  <si>
    <t>Podróże służbowe zagraniczne</t>
  </si>
  <si>
    <t>6057</t>
  </si>
  <si>
    <t xml:space="preserve">Dotacje celowe w ramach programów finansowanych z udziałem środków europejskich oraz środków o których mowa w art. 5 ust. 1 pkt 3 oraz ust. 3 pkt 5 i 6 ustawy lub płatności w ramach budżetu środków europejskich </t>
  </si>
  <si>
    <t>6207</t>
  </si>
  <si>
    <t>Otrzymane spadki, zapisy i darowizny otrzymane w formie pieniężnej</t>
  </si>
  <si>
    <t>0960</t>
  </si>
  <si>
    <t>75107</t>
  </si>
  <si>
    <t>Dotacje celowe otrzmane z budżetu na real. zadań bieżących z zakresu admi. rządowej zleconych gminie</t>
  </si>
  <si>
    <t>851</t>
  </si>
  <si>
    <t>85154</t>
  </si>
  <si>
    <t>2007</t>
  </si>
  <si>
    <t>Grzywny, mandaty i inne kary pieniężne od osób fizycznych</t>
  </si>
  <si>
    <t>0570</t>
  </si>
  <si>
    <t>Środki otrzymane od pozostałych jednostek sektora finansów publicznych ma realizacje zadań bieżących jednostek zaliczanych do sektora finansów publicznych</t>
  </si>
  <si>
    <t>2460</t>
  </si>
  <si>
    <t>Wpływy i wydatki związane z gromadzeniem środków z opłat i kar za korzystanie ze środowiska</t>
  </si>
  <si>
    <t>90019</t>
  </si>
  <si>
    <t>Dotacje celowe otrzymane z budżetu państwa na realizację własnych zadań bieżących gmin</t>
  </si>
  <si>
    <t>Wydatki osobowe nie zaliczane do wynagrodzeń</t>
  </si>
  <si>
    <t>Informatyka</t>
  </si>
  <si>
    <t>720</t>
  </si>
  <si>
    <t>72095</t>
  </si>
  <si>
    <t>Usuwanie skutków klęsk żywiołowych</t>
  </si>
  <si>
    <t>75078</t>
  </si>
  <si>
    <t>2710</t>
  </si>
  <si>
    <t>Dotacja celowa na pomoc finansową udzielaną między jednostkami samorządu terytorialnego na dofinansowanie własnych zadań bieżących</t>
  </si>
  <si>
    <t>Wybory Prezydenta Rzeczypospolitej Polskiej</t>
  </si>
  <si>
    <t>2917</t>
  </si>
  <si>
    <t>2919</t>
  </si>
  <si>
    <t>4017</t>
  </si>
  <si>
    <t>4117</t>
  </si>
  <si>
    <t>4127</t>
  </si>
  <si>
    <t>4177</t>
  </si>
  <si>
    <t>4217</t>
  </si>
  <si>
    <t>4287</t>
  </si>
  <si>
    <t>4437</t>
  </si>
  <si>
    <t>4439</t>
  </si>
  <si>
    <t>90008</t>
  </si>
  <si>
    <t>w tym:</t>
  </si>
  <si>
    <t>wydatki bieżące</t>
  </si>
  <si>
    <t>wydatki majątkowe</t>
  </si>
  <si>
    <t>z tego:</t>
  </si>
  <si>
    <t>wynagrodzenia i pochodne od wynagrodzeń</t>
  </si>
  <si>
    <t>wydatki związane z realizacją zadań statutowych jednostek budżetowych</t>
  </si>
  <si>
    <t>dotacje na zadania bieżące</t>
  </si>
  <si>
    <t>świadczenia na rzecz osób fizycznych</t>
  </si>
  <si>
    <t>wydatki na programy finansowane z udziałem środków o których mowa w art.. 5 ust. 1 pkt 2 i 3</t>
  </si>
  <si>
    <t>wypłaty z tytułu poręczeń i gwarancji</t>
  </si>
  <si>
    <t>obsługa długu</t>
  </si>
  <si>
    <t>inwestycje i zakupy inwestycyjne</t>
  </si>
  <si>
    <t>zakup i objęcie akcji i udziałow oraz wniesienie wkładów do spółek prawa handlowego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</si>
  <si>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</si>
  <si>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Ochrona różnorodności biologicznej i krajobrazu</t>
  </si>
  <si>
    <t>Udział % w wydatkach bieżących</t>
  </si>
  <si>
    <t>Udział % w wydatkach majątkowych</t>
  </si>
  <si>
    <t>Wpływy z opłat za zarząd, użytkowanie i użytkowanie wieczyste</t>
  </si>
  <si>
    <t>Wpływy z tytułu przekształcenia prawa użytkowania wieczystego przysługującego osobom fizycznym</t>
  </si>
  <si>
    <t>Dochody jednostek samorządu terytorialnego związane z realizacją zadań z zakresu administracji rządowej oraz innych zadań zleconych ustawami</t>
  </si>
  <si>
    <t>Urzędy gmin (miast i miast na prawach powiat)</t>
  </si>
  <si>
    <t>Dochody od osób prawnych, osób fizycznych i innych nie 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</si>
  <si>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</si>
  <si>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</si>
  <si>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 xml:space="preserve">Wpływy z podatku rolnego, podatku leśnego, podatku od czynności cywilnoprawnych, podatków i opłat  od osób prawnych i innych  jednostek organizacyjnych </t>
  </si>
  <si>
    <t>Podatek od czynności cywilnoprawnych</t>
  </si>
  <si>
    <t xml:space="preserve">Odsetki od nieterminowych wpłat z tytułu podatków i opłat </t>
  </si>
  <si>
    <t>Wpływy z podatku rolnego, podatku leśnego, podatku od czynności cywilno-prawnych oraz podatków i opłat lokalnych od osób fizycznych</t>
  </si>
  <si>
    <t>Zaległości z tytułu podatków i opłat zniesionych</t>
  </si>
  <si>
    <t>Wpływy z innych opłat stanowiących dochód jednostek samorządu terytorialnego na podstawie innych ustaw</t>
  </si>
  <si>
    <t>Część wyrównawcza subwencji ogólnej dla gmin</t>
  </si>
  <si>
    <t>75807</t>
  </si>
  <si>
    <t>Część równoważąca subwencji ogólnej dla gmin</t>
  </si>
  <si>
    <t>Środki na dofinansowanie własnych zadań bieżących gmin (związków gmin), powiatów (związków powiatów), samorządów województw, pozyskane z innych źródeł</t>
  </si>
  <si>
    <t xml:space="preserve">Stołówki szkolne i przedszkolne </t>
  </si>
  <si>
    <t>Dotacje celowe z budżetu państwa na realizację własnych zadań bieżących gmin (związków gmin)</t>
  </si>
  <si>
    <t>Dotacje celowe otrzymane z budżetu państwa na realizację własnych zadań bieżących gmin (związków gmin)</t>
  </si>
  <si>
    <t>Dotacje celowe otrzymanez powiatu na zadania bieżące relizowane na podstawie porozumień (umów) między jednostaki samorządu terytorialnego</t>
  </si>
  <si>
    <t>Wypłaty gmin na rzecz izb rolniczych w wysokości 2% uzyskanych wpływów z podatku rolnego</t>
  </si>
  <si>
    <t>Opłaty na rzecz budżetów jednostek samorządu terytorialnego</t>
  </si>
  <si>
    <t>Drogi publiczne wojewódzkie</t>
  </si>
  <si>
    <t>Drogi publiczne powiatowe</t>
  </si>
  <si>
    <t>4520</t>
  </si>
  <si>
    <t>Opłaty z tytułu zakupu usług telekomunikacyjnych świadczonych w ruchomej publicznej sieci telefonicznej</t>
  </si>
  <si>
    <t>Rady Gmin (miast i miast na prawach powiatu)</t>
  </si>
  <si>
    <t>Wydatki osobowe niezaliczone do wynagrodzeń</t>
  </si>
  <si>
    <t>Wpłaty na Państowy Fundusz Rehabilitacji Osób Niepełnosprawnych</t>
  </si>
  <si>
    <t>Opłaty z tytułu zakupu usług telekomunikacyjnych świadczonych w stacjonarnej  publicznej sieci telefonicznej</t>
  </si>
  <si>
    <t>Odpisy na zakładowy fundusz świadczeń socjalnych</t>
  </si>
  <si>
    <t>Pozostałe podatki na rzecz budżetów  jednostek samorządu terytorialnego</t>
  </si>
  <si>
    <t>Wpłaty gmin na rzecz innych jednostek samorządu terytorialnego oraz związków gmin lub związków powiatów na dofinansowanie zadań bieżących</t>
  </si>
  <si>
    <t>Obsługa papierów wartościowych, kredytów i pożyczek jednostek samorządu terytorialnego</t>
  </si>
  <si>
    <t>Rozliczenia z tyułu poręczeń i gwarancji udzielonych przez Skarb Państwa lub jednostkę samorządu terytorialnego</t>
  </si>
  <si>
    <t>Zakup usług dostępu do sieci Internet</t>
  </si>
  <si>
    <t xml:space="preserve">Oddziały przedszkolne w szkołach podstawowych </t>
  </si>
  <si>
    <t>Zakup usługi dostępu do sieci Internet</t>
  </si>
  <si>
    <t>4121</t>
  </si>
  <si>
    <t>Zakup pomocy naukowych dydaktycznych i książek</t>
  </si>
  <si>
    <t>4301</t>
  </si>
  <si>
    <t>4421</t>
  </si>
  <si>
    <t>4111</t>
  </si>
  <si>
    <t>Odpis na zakładowy fundusz świadczeń socjalnych</t>
  </si>
  <si>
    <t>Stołówki szkolne i przedszkolne</t>
  </si>
  <si>
    <t>Dotacja celowa przekazana gminie na zadania bieżące realizowane na podstawie zawartych porozumień (umów) między jednostkami samorządu terytorialnego</t>
  </si>
  <si>
    <t>Zakup usług przez jednostki samorządu terytorialnego od innych jednostek samorządu terytorialnego</t>
  </si>
  <si>
    <t>Zwrot dotacji oraz płatności, w tym wykorzystanych niezgodnie z przeznaczeniem lub wykorzystanych z naruszeniem procedur, o których mowa w art.. 184 ustawy, pobranych nienależnie lub w nadmiernej wysokości</t>
  </si>
  <si>
    <t xml:space="preserve">Zadania w zakresie kultury fizycznej </t>
  </si>
  <si>
    <t>Wpływy ze sprzedaży składników majątkowych</t>
  </si>
  <si>
    <t>0870</t>
  </si>
  <si>
    <t>0921</t>
  </si>
  <si>
    <t>Odsetki od dotacji oraz płatności, w tym wykorzystanych niezgodnie z przeznaczeniem lub wykorzystanych z naruszeniem procedur, o których mowa w art.. 184 ustawy, pobranych nienależnie lub w nadmiernej wysokości</t>
  </si>
  <si>
    <t>4367</t>
  </si>
  <si>
    <t>4369</t>
  </si>
  <si>
    <t>4447</t>
  </si>
  <si>
    <t>4449</t>
  </si>
  <si>
    <t xml:space="preserve">Kultura fizyczna </t>
  </si>
  <si>
    <t>4171</t>
  </si>
  <si>
    <t>2701</t>
  </si>
  <si>
    <t>Kultura fizyczna</t>
  </si>
  <si>
    <t>wydatki na programy finansowane z udziałem środków o których mowa w art. 5 ust. 1 pkt 2 i 3</t>
  </si>
  <si>
    <t>Urzędy gmin (miast i miast na prawach powiatu)</t>
  </si>
  <si>
    <t>Opłaty z tytułu zakupu usług telekomunikacyjnych świadczonych w ruchomej publ. sieci telefonicznej</t>
  </si>
  <si>
    <t>Dotacje celowe otrzymane z budżetu na realizację zadań bieżących z zakresu administracji rządowej oraz innych zadań zleconych gminie ustawami</t>
  </si>
  <si>
    <t xml:space="preserve">Dochody z najmu, dzierżawy składników majątkowych SP, JST lub innych jednostek zaliczanych do sektora finansów publicznych oraz innych umów o podobnym charakterze </t>
  </si>
  <si>
    <t xml:space="preserve">Wpływy z opłat za zezwolenie za sprzedaż napojów alkoholowych </t>
  </si>
  <si>
    <t>Wpływy z innych lokalnych opłat pobieranych przez JST na podstawie odrębnych ustaw</t>
  </si>
  <si>
    <t xml:space="preserve">Część oświatowa subwencji ogólnej dla JST </t>
  </si>
  <si>
    <t xml:space="preserve">Dotacje celowe otrzymane z gminy na zadania bieżące realizowane na podstawie porozumień (umów) międzyJST </t>
  </si>
  <si>
    <t xml:space="preserve">Dotacje celowe otrzymane z gminy na zadania bieżące realizowane na podstawie porozumień (umów) między JST </t>
  </si>
  <si>
    <t>Zakup usług przez jednostki samorządu terytorial- nego od innych jednostek samorządu terytorialnego</t>
  </si>
  <si>
    <t>Dotacje celowe przekazane gminie na zadania bieżące realizowane na podstawie zawartych porozumień</t>
  </si>
  <si>
    <t>4211</t>
  </si>
  <si>
    <t>Opłaty z tytułu zakupu usług telekomunikacyjnych świadczonych w stacjonarnej publicznej sieci telefonicznej</t>
  </si>
  <si>
    <t>Placówki opiekuńczo - wychowawcze</t>
  </si>
  <si>
    <t>85201</t>
  </si>
  <si>
    <t>Rodziny zastępcze</t>
  </si>
  <si>
    <t>85204</t>
  </si>
  <si>
    <t>Zadania w zakresie przeciwdziałania przemocy w rodzinie</t>
  </si>
  <si>
    <t>85205</t>
  </si>
  <si>
    <t>4047</t>
  </si>
  <si>
    <t>4049</t>
  </si>
  <si>
    <t>Gospodarka odpadami</t>
  </si>
  <si>
    <t>90002</t>
  </si>
  <si>
    <t>92195</t>
  </si>
  <si>
    <t>Zakup usług przez jednostki samorządu  terytorialnego od innych jednostek samorządu terytorialnego</t>
  </si>
  <si>
    <t>Zakup usług obejmujących tłumaczenia</t>
  </si>
  <si>
    <t>4380</t>
  </si>
  <si>
    <t>Komendy powiatowe Państwowej Straży Pożarnej</t>
  </si>
  <si>
    <t>75411</t>
  </si>
  <si>
    <t>Wpłaty jednostek na państwowy fundusz celowy na finansowanie i dofinansowanie zadań inwestycyjnych</t>
  </si>
  <si>
    <t>2820</t>
  </si>
  <si>
    <t>Straż gminna (miejska)</t>
  </si>
  <si>
    <t>75416</t>
  </si>
  <si>
    <t>Odsetki od samorządowych papierów wartościowych lub zaciągniętych przez jednostkę samorządu terytorialnego kredytów i pożyczek</t>
  </si>
  <si>
    <t>8110</t>
  </si>
  <si>
    <t>6170</t>
  </si>
  <si>
    <t>Dotacja celowa otrzymana z tytułu pomocy finansowej udzielanej między jednostkami samorządu terytorialnego na dofinansowanie własnych zadań inwestycyjnych i zakupów inwestycyjnych</t>
  </si>
  <si>
    <t>6300</t>
  </si>
  <si>
    <t>6309</t>
  </si>
  <si>
    <t>Rekompensaty utraconych dochodów w podatkach i opłatach lokalnych</t>
  </si>
  <si>
    <t>2680</t>
  </si>
  <si>
    <t>754</t>
  </si>
  <si>
    <t>Drogi publiczne krajowe</t>
  </si>
  <si>
    <t>60011</t>
  </si>
  <si>
    <t>Wydatki na zakupy inwestycyjne jednostek budżetowych</t>
  </si>
  <si>
    <t>Promocja jednostek samorządu terytorialnego</t>
  </si>
  <si>
    <t>Wspieranie rodziny</t>
  </si>
  <si>
    <t>85206</t>
  </si>
  <si>
    <t>90003</t>
  </si>
  <si>
    <t>Jednostki specjalistycznego poradnictwa, mieszka- nia chronione i ośrodki interwencji kryzysowej</t>
  </si>
  <si>
    <t>4570</t>
  </si>
  <si>
    <t>4241</t>
  </si>
  <si>
    <t>4411</t>
  </si>
  <si>
    <t>4011</t>
  </si>
  <si>
    <t>Opłaty z tytułu zakupu usług telekomunikacyjnych świadczonych w stacjonarnej  publ.sieci telefonicznej</t>
  </si>
  <si>
    <t>Plan wg uchwały         Nr XXV/193/2013</t>
  </si>
  <si>
    <t>Kwota należności wymagalnych na koniec           I półrocza 2014 roku</t>
  </si>
  <si>
    <t>Zobowiązania wymagalne wg stanu na dzień 30.06.14r.</t>
  </si>
  <si>
    <t>3000</t>
  </si>
  <si>
    <t>Składki na ubezpiczenie społeczne</t>
  </si>
  <si>
    <t>Wydatki osobowe niezliczone do wynagrodzemia</t>
  </si>
  <si>
    <t>Ochrona powietrza atmosferycznego i klimatu</t>
  </si>
  <si>
    <t>90005</t>
  </si>
  <si>
    <t>Dotacje celowe z budżetu na finansowanie lub dofinansowanie kosztów realizacji inwestycji i zakupów inwestycyjnych innych jednostek sektora finansów publicznych</t>
  </si>
  <si>
    <t>6220</t>
  </si>
  <si>
    <t>Dotacje celowe z budżetu na finansowanie lub dofinansowanie zadań zleconych do realizacji stowarzyszeniom</t>
  </si>
  <si>
    <t>Komendy powiatowe Policji</t>
  </si>
  <si>
    <t xml:space="preserve">Wpłaty jednostek na państwowy fundusz celowy </t>
  </si>
  <si>
    <t>Opłata z tytułu zakupu usług telekomunikacyjnych świadczonych w ruchomej publ. sieci telefonicznej</t>
  </si>
  <si>
    <t>Opłata z tytułu zakupu usług telekomunikacyjnych świadczonych w stacjonarnej publ. sieci telefonicznej</t>
  </si>
  <si>
    <t>85195</t>
  </si>
  <si>
    <t>Świadczenia rodzinne, świadczenia z funduszu alimentacyjnego oraz składki na ubezpieczenie emerytalne i rentowe z ubezpieczenia społecznego</t>
  </si>
  <si>
    <t>6230</t>
  </si>
  <si>
    <t>Szpitale ogólne</t>
  </si>
  <si>
    <t>85111</t>
  </si>
  <si>
    <t>Dotacje celowe na pomoc finansową udzielaną między jednostkami samorządu terytorialnego na dofinasowanie własnych zadań bieżących</t>
  </si>
  <si>
    <t>Dotacje celowe na pomoc finansową udzielaną między jednostkami samorządu terytorialnego na dofinansowanie własnych zadań inwestycyjnych i zakupów inwestycyjnych</t>
  </si>
  <si>
    <t>4580</t>
  </si>
  <si>
    <t>Odsetki od nieterminowych wpłat z tytułu pozostałych podatków i opłat</t>
  </si>
  <si>
    <t>Ochrona powietrza atmosferycznego i kilmatu</t>
  </si>
  <si>
    <t>Grzywny i inne kary pieniężne od osób prawnych i innych jednostek organizacyjnych</t>
  </si>
  <si>
    <t>0580</t>
  </si>
  <si>
    <t>Opłaty z tytułu zakupu usług telekomunikacyjnych świadczonych w stacjonarnej  publ. sieci telefonicznej</t>
  </si>
  <si>
    <t xml:space="preserve">Radziejów, dnia 14.08.2014r.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</si>
</sst>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"/>
    <numFmt numFmtId="167" formatCode="#,##0.000"/>
    <numFmt numFmtId="168" formatCode="0.0%"/>
    <numFmt numFmtId="169" formatCode="0.000%"/>
    <numFmt numFmtId="170" formatCode="[$-415]d\ mmmm\ yyyy"/>
  </numFmts>
  <fonts count="66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0"/>
    </font>
    <font>
      <b/>
      <i/>
      <sz val="9"/>
      <name val="Arial"/>
      <family val="2"/>
    </font>
    <font>
      <b/>
      <sz val="7"/>
      <name val="Arial"/>
      <family val="2"/>
    </font>
    <font>
      <b/>
      <i/>
      <sz val="10"/>
      <color indexed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33" borderId="10" xfId="52" applyFont="1" applyFill="1" applyBorder="1" applyAlignment="1">
      <alignment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3" fontId="1" fillId="0" borderId="10" xfId="52" applyNumberFormat="1" applyBorder="1" applyAlignment="1">
      <alignment horizontal="right" vertical="center"/>
      <protection/>
    </xf>
    <xf numFmtId="0" fontId="1" fillId="33" borderId="10" xfId="52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vertical="center" wrapText="1"/>
      <protection/>
    </xf>
    <xf numFmtId="0" fontId="1" fillId="33" borderId="10" xfId="52" applyFont="1" applyFill="1" applyBorder="1" applyAlignment="1">
      <alignment vertical="center" wrapText="1"/>
      <protection/>
    </xf>
    <xf numFmtId="49" fontId="1" fillId="0" borderId="10" xfId="52" applyNumberFormat="1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3" fontId="4" fillId="33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0" fontId="1" fillId="33" borderId="10" xfId="53" applyFill="1" applyBorder="1" applyAlignment="1">
      <alignment vertical="center"/>
      <protection/>
    </xf>
    <xf numFmtId="49" fontId="1" fillId="0" borderId="10" xfId="53" applyNumberFormat="1" applyBorder="1" applyAlignment="1">
      <alignment horizontal="center" vertical="center"/>
      <protection/>
    </xf>
    <xf numFmtId="3" fontId="1" fillId="0" borderId="10" xfId="53" applyNumberFormat="1" applyBorder="1" applyAlignment="1">
      <alignment horizontal="right" vertical="center"/>
      <protection/>
    </xf>
    <xf numFmtId="0" fontId="1" fillId="33" borderId="10" xfId="53" applyFill="1" applyBorder="1" applyAlignment="1">
      <alignment vertical="center" wrapText="1"/>
      <protection/>
    </xf>
    <xf numFmtId="0" fontId="4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0" fontId="5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3" borderId="10" xfId="53" applyFont="1" applyFill="1" applyBorder="1" applyAlignment="1">
      <alignment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3" fontId="1" fillId="0" borderId="10" xfId="53" applyNumberFormat="1" applyFont="1" applyBorder="1" applyAlignment="1">
      <alignment horizontal="right" vertical="center"/>
      <protection/>
    </xf>
    <xf numFmtId="10" fontId="4" fillId="0" borderId="10" xfId="53" applyNumberFormat="1" applyFont="1" applyBorder="1" applyAlignment="1">
      <alignment vertical="center"/>
      <protection/>
    </xf>
    <xf numFmtId="0" fontId="1" fillId="33" borderId="10" xfId="53" applyFont="1" applyFill="1" applyBorder="1" applyAlignment="1">
      <alignment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right" vertical="center"/>
      <protection/>
    </xf>
    <xf numFmtId="49" fontId="1" fillId="0" borderId="10" xfId="52" applyNumberForma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33" borderId="10" xfId="52" applyFont="1" applyFill="1" applyBorder="1" applyAlignment="1">
      <alignment vertical="center" wrapText="1"/>
      <protection/>
    </xf>
    <xf numFmtId="3" fontId="1" fillId="0" borderId="10" xfId="52" applyNumberFormat="1" applyFont="1" applyBorder="1" applyAlignment="1">
      <alignment horizontal="right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10" fontId="1" fillId="0" borderId="10" xfId="52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horizontal="right"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1" fillId="0" borderId="10" xfId="53" applyNumberFormat="1" applyBorder="1" applyAlignment="1">
      <alignment horizontal="right" vertical="center"/>
      <protection/>
    </xf>
    <xf numFmtId="0" fontId="4" fillId="33" borderId="10" xfId="53" applyFont="1" applyFill="1" applyBorder="1" applyAlignment="1">
      <alignment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4" fontId="4" fillId="0" borderId="10" xfId="53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3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0" fillId="33" borderId="10" xfId="53" applyNumberFormat="1" applyFont="1" applyFill="1" applyBorder="1" applyAlignment="1">
      <alignment horizontal="right" vertical="center"/>
      <protection/>
    </xf>
    <xf numFmtId="4" fontId="1" fillId="0" borderId="10" xfId="53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4" fontId="4" fillId="33" borderId="10" xfId="52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4" fontId="1" fillId="0" borderId="10" xfId="52" applyNumberFormat="1" applyBorder="1">
      <alignment/>
      <protection/>
    </xf>
    <xf numFmtId="4" fontId="4" fillId="0" borderId="10" xfId="52" applyNumberFormat="1" applyFont="1" applyBorder="1">
      <alignment/>
      <protection/>
    </xf>
    <xf numFmtId="4" fontId="4" fillId="0" borderId="10" xfId="52" applyNumberFormat="1" applyFont="1" applyBorder="1">
      <alignment/>
      <protection/>
    </xf>
    <xf numFmtId="4" fontId="1" fillId="0" borderId="10" xfId="52" applyNumberFormat="1" applyFont="1" applyBorder="1">
      <alignment/>
      <protection/>
    </xf>
    <xf numFmtId="49" fontId="12" fillId="0" borderId="10" xfId="52" applyNumberFormat="1" applyFont="1" applyBorder="1" applyAlignment="1">
      <alignment horizontal="center"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52" applyFont="1" applyFill="1" applyBorder="1" applyAlignment="1">
      <alignment vertical="center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 applyAlignment="1">
      <alignment horizontal="right" vertical="center"/>
      <protection/>
    </xf>
    <xf numFmtId="4" fontId="1" fillId="0" borderId="10" xfId="52" applyNumberFormat="1" applyFont="1" applyBorder="1">
      <alignment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3" fontId="1" fillId="0" borderId="10" xfId="0" applyNumberFormat="1" applyFont="1" applyFill="1" applyBorder="1" applyAlignment="1">
      <alignment vertical="center" wrapText="1"/>
    </xf>
    <xf numFmtId="4" fontId="1" fillId="0" borderId="10" xfId="52" applyNumberFormat="1" applyBorder="1" applyAlignment="1">
      <alignment horizontal="right"/>
      <protection/>
    </xf>
    <xf numFmtId="10" fontId="0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61" fillId="33" borderId="10" xfId="52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4" fontId="1" fillId="0" borderId="0" xfId="53" applyNumberFormat="1" applyFont="1" applyBorder="1" applyAlignment="1">
      <alignment vertical="center"/>
      <protection/>
    </xf>
    <xf numFmtId="4" fontId="0" fillId="0" borderId="0" xfId="0" applyNumberFormat="1" applyBorder="1" applyAlignment="1">
      <alignment/>
    </xf>
    <xf numFmtId="4" fontId="4" fillId="0" borderId="10" xfId="53" applyNumberFormat="1" applyFont="1" applyBorder="1" applyAlignment="1">
      <alignment vertical="center"/>
      <protection/>
    </xf>
    <xf numFmtId="4" fontId="62" fillId="0" borderId="10" xfId="53" applyNumberFormat="1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5" fillId="33" borderId="10" xfId="53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10" fontId="15" fillId="0" borderId="10" xfId="53" applyNumberFormat="1" applyFont="1" applyBorder="1" applyAlignment="1">
      <alignment vertical="center"/>
      <protection/>
    </xf>
    <xf numFmtId="3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1" fillId="0" borderId="10" xfId="52" applyNumberFormat="1" applyFont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10" xfId="53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49" fontId="18" fillId="0" borderId="10" xfId="52" applyNumberFormat="1" applyFont="1" applyBorder="1" applyAlignment="1">
      <alignment horizontal="center" vertical="center"/>
      <protection/>
    </xf>
    <xf numFmtId="3" fontId="18" fillId="0" borderId="10" xfId="52" applyNumberFormat="1" applyFont="1" applyBorder="1" applyAlignment="1">
      <alignment horizontal="right" vertical="center"/>
      <protection/>
    </xf>
    <xf numFmtId="4" fontId="18" fillId="0" borderId="10" xfId="52" applyNumberFormat="1" applyFont="1" applyBorder="1" applyAlignment="1">
      <alignment vertical="center"/>
      <protection/>
    </xf>
    <xf numFmtId="0" fontId="19" fillId="0" borderId="0" xfId="0" applyFont="1" applyAlignment="1">
      <alignment/>
    </xf>
    <xf numFmtId="0" fontId="18" fillId="33" borderId="10" xfId="52" applyFont="1" applyFill="1" applyBorder="1" applyAlignment="1">
      <alignment vertical="center" wrapText="1"/>
      <protection/>
    </xf>
    <xf numFmtId="4" fontId="18" fillId="0" borderId="10" xfId="52" applyNumberFormat="1" applyFont="1" applyBorder="1" applyAlignment="1">
      <alignment horizontal="right" vertical="center"/>
      <protection/>
    </xf>
    <xf numFmtId="4" fontId="18" fillId="0" borderId="10" xfId="52" applyNumberFormat="1" applyFont="1" applyBorder="1">
      <alignment/>
      <protection/>
    </xf>
    <xf numFmtId="0" fontId="18" fillId="33" borderId="10" xfId="52" applyFont="1" applyFill="1" applyBorder="1" applyAlignment="1">
      <alignment vertical="center" wrapText="1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49" fontId="18" fillId="0" borderId="10" xfId="52" applyNumberFormat="1" applyFont="1" applyBorder="1" applyAlignment="1">
      <alignment horizontal="center" vertical="center"/>
      <protection/>
    </xf>
    <xf numFmtId="3" fontId="18" fillId="0" borderId="10" xfId="52" applyNumberFormat="1" applyFont="1" applyBorder="1" applyAlignment="1">
      <alignment horizontal="right" vertical="center"/>
      <protection/>
    </xf>
    <xf numFmtId="3" fontId="18" fillId="33" borderId="10" xfId="0" applyNumberFormat="1" applyFont="1" applyFill="1" applyBorder="1" applyAlignment="1">
      <alignment vertical="center" wrapText="1"/>
    </xf>
    <xf numFmtId="49" fontId="15" fillId="0" borderId="10" xfId="52" applyNumberFormat="1" applyFont="1" applyBorder="1" applyAlignment="1">
      <alignment horizontal="center" vertical="center"/>
      <protection/>
    </xf>
    <xf numFmtId="4" fontId="18" fillId="0" borderId="10" xfId="52" applyNumberFormat="1" applyFont="1" applyBorder="1" applyAlignment="1">
      <alignment horizontal="right" vertical="center"/>
      <protection/>
    </xf>
    <xf numFmtId="4" fontId="18" fillId="0" borderId="10" xfId="52" applyNumberFormat="1" applyFont="1" applyBorder="1">
      <alignment/>
      <protection/>
    </xf>
    <xf numFmtId="0" fontId="19" fillId="0" borderId="0" xfId="0" applyFont="1" applyFill="1" applyAlignment="1">
      <alignment/>
    </xf>
    <xf numFmtId="4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10" fontId="4" fillId="0" borderId="10" xfId="52" applyNumberFormat="1" applyFont="1" applyBorder="1" applyAlignment="1">
      <alignment vertical="center"/>
      <protection/>
    </xf>
    <xf numFmtId="10" fontId="4" fillId="0" borderId="10" xfId="52" applyNumberFormat="1" applyFont="1" applyBorder="1" applyAlignment="1">
      <alignment vertical="center"/>
      <protection/>
    </xf>
    <xf numFmtId="10" fontId="18" fillId="0" borderId="10" xfId="52" applyNumberFormat="1" applyFont="1" applyBorder="1" applyAlignment="1">
      <alignment vertical="center"/>
      <protection/>
    </xf>
    <xf numFmtId="10" fontId="18" fillId="0" borderId="10" xfId="52" applyNumberFormat="1" applyFont="1" applyBorder="1" applyAlignment="1">
      <alignment vertical="center"/>
      <protection/>
    </xf>
    <xf numFmtId="49" fontId="0" fillId="0" borderId="10" xfId="52" applyNumberFormat="1" applyFont="1" applyFill="1" applyBorder="1" applyAlignment="1">
      <alignment horizontal="center" vertical="center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10" fontId="1" fillId="0" borderId="10" xfId="52" applyNumberFormat="1" applyFont="1" applyBorder="1" applyAlignment="1">
      <alignment vertical="center"/>
      <protection/>
    </xf>
    <xf numFmtId="10" fontId="1" fillId="0" borderId="10" xfId="53" applyNumberFormat="1" applyFont="1" applyBorder="1" applyAlignment="1">
      <alignment vertical="center"/>
      <protection/>
    </xf>
    <xf numFmtId="0" fontId="15" fillId="33" borderId="10" xfId="53" applyFont="1" applyFill="1" applyBorder="1" applyAlignment="1">
      <alignment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right" vertical="center"/>
      <protection/>
    </xf>
    <xf numFmtId="4" fontId="15" fillId="0" borderId="10" xfId="53" applyNumberFormat="1" applyFont="1" applyBorder="1" applyAlignment="1">
      <alignment vertical="center"/>
      <protection/>
    </xf>
    <xf numFmtId="4" fontId="15" fillId="0" borderId="10" xfId="53" applyNumberFormat="1" applyFont="1" applyBorder="1" applyAlignment="1">
      <alignment vertical="center"/>
      <protection/>
    </xf>
    <xf numFmtId="4" fontId="15" fillId="0" borderId="10" xfId="53" applyNumberFormat="1" applyFont="1" applyBorder="1" applyAlignment="1">
      <alignment horizontal="right" vertical="center"/>
      <protection/>
    </xf>
    <xf numFmtId="0" fontId="15" fillId="33" borderId="10" xfId="52" applyFont="1" applyFill="1" applyBorder="1" applyAlignment="1">
      <alignment vertical="center" wrapText="1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right" vertical="center"/>
      <protection/>
    </xf>
    <xf numFmtId="4" fontId="15" fillId="0" borderId="10" xfId="53" applyNumberFormat="1" applyFont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4" fontId="15" fillId="0" borderId="0" xfId="53" applyNumberFormat="1" applyFont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5" fillId="33" borderId="10" xfId="53" applyFont="1" applyFill="1" applyBorder="1" applyAlignment="1">
      <alignment vertical="center" wrapText="1"/>
      <protection/>
    </xf>
    <xf numFmtId="3" fontId="15" fillId="33" borderId="10" xfId="0" applyNumberFormat="1" applyFont="1" applyFill="1" applyBorder="1" applyAlignment="1">
      <alignment vertical="center" wrapText="1"/>
    </xf>
    <xf numFmtId="0" fontId="5" fillId="33" borderId="10" xfId="53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0" fillId="0" borderId="10" xfId="52" applyFont="1" applyFill="1" applyBorder="1" applyAlignment="1">
      <alignment horizontal="left" vertical="center" wrapText="1"/>
      <protection/>
    </xf>
    <xf numFmtId="0" fontId="5" fillId="33" borderId="10" xfId="52" applyFont="1" applyFill="1" applyBorder="1" applyAlignment="1">
      <alignment vertical="center" wrapText="1"/>
      <protection/>
    </xf>
    <xf numFmtId="4" fontId="1" fillId="0" borderId="10" xfId="52" applyNumberFormat="1" applyFont="1" applyBorder="1">
      <alignment/>
      <protection/>
    </xf>
    <xf numFmtId="3" fontId="63" fillId="0" borderId="10" xfId="53" applyNumberFormat="1" applyFont="1" applyBorder="1" applyAlignment="1">
      <alignment horizontal="right" vertical="center"/>
      <protection/>
    </xf>
    <xf numFmtId="0" fontId="21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0" fontId="64" fillId="0" borderId="0" xfId="0" applyFont="1" applyAlignment="1">
      <alignment/>
    </xf>
    <xf numFmtId="49" fontId="18" fillId="0" borderId="10" xfId="53" applyNumberFormat="1" applyFont="1" applyBorder="1" applyAlignment="1">
      <alignment horizontal="center" vertical="center"/>
      <protection/>
    </xf>
    <xf numFmtId="3" fontId="18" fillId="0" borderId="10" xfId="53" applyNumberFormat="1" applyFont="1" applyBorder="1" applyAlignment="1">
      <alignment horizontal="right" vertical="center"/>
      <protection/>
    </xf>
    <xf numFmtId="0" fontId="13" fillId="33" borderId="10" xfId="52" applyFont="1" applyFill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vertical="center"/>
      <protection/>
    </xf>
    <xf numFmtId="0" fontId="1" fillId="33" borderId="10" xfId="53" applyFont="1" applyFill="1" applyBorder="1" applyAlignment="1">
      <alignment vertical="center"/>
      <protection/>
    </xf>
    <xf numFmtId="3" fontId="61" fillId="0" borderId="10" xfId="53" applyNumberFormat="1" applyFont="1" applyBorder="1" applyAlignment="1">
      <alignment horizontal="right" vertical="center"/>
      <protection/>
    </xf>
    <xf numFmtId="0" fontId="63" fillId="33" borderId="10" xfId="53" applyFont="1" applyFill="1" applyBorder="1" applyAlignment="1">
      <alignment vertical="center" wrapText="1"/>
      <protection/>
    </xf>
    <xf numFmtId="4" fontId="61" fillId="0" borderId="10" xfId="53" applyNumberFormat="1" applyFont="1" applyBorder="1" applyAlignment="1">
      <alignment vertical="center"/>
      <protection/>
    </xf>
    <xf numFmtId="4" fontId="4" fillId="0" borderId="10" xfId="53" applyNumberFormat="1" applyFont="1" applyBorder="1" applyAlignment="1">
      <alignment horizontal="right" vertical="center"/>
      <protection/>
    </xf>
    <xf numFmtId="4" fontId="10" fillId="33" borderId="10" xfId="53" applyNumberFormat="1" applyFont="1" applyFill="1" applyBorder="1" applyAlignment="1">
      <alignment horizontal="right" vertical="center"/>
      <protection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4" fillId="33" borderId="10" xfId="52" applyNumberFormat="1" applyFont="1" applyFill="1" applyBorder="1" applyAlignment="1">
      <alignment horizontal="center" vertical="center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2" fontId="4" fillId="0" borderId="10" xfId="53" applyNumberFormat="1" applyFont="1" applyBorder="1" applyAlignment="1">
      <alignment horizontal="right" vertical="center"/>
      <protection/>
    </xf>
    <xf numFmtId="2" fontId="15" fillId="0" borderId="10" xfId="53" applyNumberFormat="1" applyFont="1" applyBorder="1" applyAlignment="1">
      <alignment horizontal="right" vertical="center"/>
      <protection/>
    </xf>
    <xf numFmtId="4" fontId="20" fillId="0" borderId="10" xfId="0" applyNumberFormat="1" applyFont="1" applyBorder="1" applyAlignment="1">
      <alignment/>
    </xf>
    <xf numFmtId="10" fontId="4" fillId="0" borderId="10" xfId="53" applyNumberFormat="1" applyFont="1" applyBorder="1" applyAlignment="1">
      <alignment horizontal="right" vertical="center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vertical="center"/>
      <protection/>
    </xf>
    <xf numFmtId="4" fontId="4" fillId="0" borderId="10" xfId="52" applyNumberFormat="1" applyFont="1" applyBorder="1" applyAlignment="1">
      <alignment horizontal="right"/>
      <protection/>
    </xf>
    <xf numFmtId="3" fontId="15" fillId="0" borderId="10" xfId="52" applyNumberFormat="1" applyFont="1" applyBorder="1" applyAlignment="1">
      <alignment horizontal="right" vertical="center"/>
      <protection/>
    </xf>
    <xf numFmtId="4" fontId="15" fillId="0" borderId="10" xfId="52" applyNumberFormat="1" applyFont="1" applyBorder="1" applyAlignment="1">
      <alignment vertical="center"/>
      <protection/>
    </xf>
    <xf numFmtId="10" fontId="15" fillId="0" borderId="10" xfId="52" applyNumberFormat="1" applyFont="1" applyBorder="1" applyAlignment="1">
      <alignment vertical="center"/>
      <protection/>
    </xf>
    <xf numFmtId="4" fontId="15" fillId="0" borderId="10" xfId="52" applyNumberFormat="1" applyFont="1" applyBorder="1" applyAlignment="1">
      <alignment horizontal="right"/>
      <protection/>
    </xf>
    <xf numFmtId="0" fontId="15" fillId="33" borderId="10" xfId="52" applyFont="1" applyFill="1" applyBorder="1" applyAlignment="1">
      <alignment vertical="center"/>
      <protection/>
    </xf>
    <xf numFmtId="10" fontId="15" fillId="0" borderId="10" xfId="52" applyNumberFormat="1" applyFont="1" applyBorder="1" applyAlignment="1">
      <alignment vertical="center"/>
      <protection/>
    </xf>
    <xf numFmtId="4" fontId="15" fillId="0" borderId="10" xfId="52" applyNumberFormat="1" applyFont="1" applyBorder="1" applyAlignment="1">
      <alignment horizontal="right" vertical="center"/>
      <protection/>
    </xf>
    <xf numFmtId="4" fontId="15" fillId="0" borderId="10" xfId="52" applyNumberFormat="1" applyFont="1" applyBorder="1">
      <alignment/>
      <protection/>
    </xf>
    <xf numFmtId="0" fontId="15" fillId="33" borderId="10" xfId="52" applyFont="1" applyFill="1" applyBorder="1" applyAlignment="1">
      <alignment vertical="center" wrapText="1"/>
      <protection/>
    </xf>
    <xf numFmtId="3" fontId="15" fillId="0" borderId="10" xfId="52" applyNumberFormat="1" applyFont="1" applyBorder="1" applyAlignment="1">
      <alignment vertical="center"/>
      <protection/>
    </xf>
    <xf numFmtId="3" fontId="15" fillId="0" borderId="10" xfId="52" applyNumberFormat="1" applyFont="1" applyBorder="1" applyAlignment="1">
      <alignment horizontal="right" vertical="center"/>
      <protection/>
    </xf>
    <xf numFmtId="4" fontId="15" fillId="0" borderId="10" xfId="52" applyNumberFormat="1" applyFont="1" applyBorder="1" applyAlignment="1">
      <alignment vertical="center"/>
      <protection/>
    </xf>
    <xf numFmtId="0" fontId="15" fillId="33" borderId="10" xfId="0" applyFont="1" applyFill="1" applyBorder="1" applyAlignment="1">
      <alignment horizontal="left" vertical="center" wrapText="1"/>
    </xf>
    <xf numFmtId="49" fontId="23" fillId="0" borderId="10" xfId="52" applyNumberFormat="1" applyFont="1" applyBorder="1" applyAlignment="1">
      <alignment horizontal="center" vertical="center"/>
      <protection/>
    </xf>
    <xf numFmtId="2" fontId="15" fillId="0" borderId="10" xfId="52" applyNumberFormat="1" applyFont="1" applyBorder="1" applyAlignment="1">
      <alignment horizontal="right" vertical="center"/>
      <protection/>
    </xf>
    <xf numFmtId="4" fontId="15" fillId="0" borderId="10" xfId="52" applyNumberFormat="1" applyFont="1" applyBorder="1" applyAlignment="1">
      <alignment horizontal="right" vertical="center"/>
      <protection/>
    </xf>
    <xf numFmtId="4" fontId="15" fillId="0" borderId="10" xfId="52" applyNumberFormat="1" applyFont="1" applyBorder="1">
      <alignment/>
      <protection/>
    </xf>
    <xf numFmtId="0" fontId="15" fillId="33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10" fontId="13" fillId="33" borderId="11" xfId="53" applyNumberFormat="1" applyFont="1" applyFill="1" applyBorder="1" applyAlignment="1">
      <alignment horizontal="center" vertical="center" wrapText="1"/>
      <protection/>
    </xf>
    <xf numFmtId="10" fontId="4" fillId="33" borderId="12" xfId="53" applyNumberFormat="1" applyFont="1" applyFill="1" applyBorder="1" applyAlignment="1">
      <alignment vertical="center" wrapText="1"/>
      <protection/>
    </xf>
    <xf numFmtId="4" fontId="22" fillId="33" borderId="11" xfId="53" applyNumberFormat="1" applyFont="1" applyFill="1" applyBorder="1" applyAlignment="1">
      <alignment horizontal="center" vertical="center" wrapText="1"/>
      <protection/>
    </xf>
    <xf numFmtId="4" fontId="22" fillId="33" borderId="12" xfId="53" applyNumberFormat="1" applyFont="1" applyFill="1" applyBorder="1" applyAlignment="1">
      <alignment vertical="center" wrapText="1"/>
      <protection/>
    </xf>
    <xf numFmtId="10" fontId="17" fillId="33" borderId="11" xfId="53" applyNumberFormat="1" applyFont="1" applyFill="1" applyBorder="1" applyAlignment="1">
      <alignment horizontal="center" vertical="top" wrapText="1"/>
      <protection/>
    </xf>
    <xf numFmtId="10" fontId="15" fillId="33" borderId="12" xfId="53" applyNumberFormat="1" applyFont="1" applyFill="1" applyBorder="1" applyAlignment="1">
      <alignment vertical="top" wrapText="1"/>
      <protection/>
    </xf>
    <xf numFmtId="10" fontId="17" fillId="33" borderId="11" xfId="53" applyNumberFormat="1" applyFont="1" applyFill="1" applyBorder="1" applyAlignment="1">
      <alignment horizontal="center" vertical="center" wrapText="1"/>
      <protection/>
    </xf>
    <xf numFmtId="10" fontId="17" fillId="33" borderId="12" xfId="53" applyNumberFormat="1" applyFont="1" applyFill="1" applyBorder="1" applyAlignment="1">
      <alignment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/>
      <protection/>
    </xf>
    <xf numFmtId="49" fontId="4" fillId="33" borderId="13" xfId="53" applyNumberFormat="1" applyFont="1" applyFill="1" applyBorder="1" applyAlignment="1">
      <alignment horizontal="center" vertical="center"/>
      <protection/>
    </xf>
    <xf numFmtId="0" fontId="1" fillId="33" borderId="14" xfId="53" applyFill="1" applyBorder="1" applyAlignment="1">
      <alignment horizontal="center" vertical="center"/>
      <protection/>
    </xf>
    <xf numFmtId="0" fontId="1" fillId="33" borderId="15" xfId="53" applyFill="1" applyBorder="1" applyAlignment="1">
      <alignment horizontal="center" vertical="center"/>
      <protection/>
    </xf>
    <xf numFmtId="3" fontId="14" fillId="33" borderId="10" xfId="52" applyNumberFormat="1" applyFont="1" applyFill="1" applyBorder="1" applyAlignment="1">
      <alignment horizontal="center" vertical="center" wrapText="1"/>
      <protection/>
    </xf>
    <xf numFmtId="3" fontId="14" fillId="33" borderId="10" xfId="52" applyNumberFormat="1" applyFont="1" applyFill="1" applyBorder="1" applyAlignment="1">
      <alignment vertical="center" wrapText="1"/>
      <protection/>
    </xf>
    <xf numFmtId="4" fontId="4" fillId="33" borderId="11" xfId="53" applyNumberFormat="1" applyFont="1" applyFill="1" applyBorder="1" applyAlignment="1">
      <alignment horizontal="center" vertical="center" wrapText="1"/>
      <protection/>
    </xf>
    <xf numFmtId="4" fontId="4" fillId="33" borderId="12" xfId="53" applyNumberFormat="1" applyFont="1" applyFill="1" applyBorder="1" applyAlignment="1">
      <alignment vertical="center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49" fontId="4" fillId="33" borderId="10" xfId="52" applyNumberFormat="1" applyFont="1" applyFill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" fontId="13" fillId="0" borderId="10" xfId="52" applyNumberFormat="1" applyFont="1" applyBorder="1" applyAlignment="1">
      <alignment horizontal="center" wrapText="1"/>
      <protection/>
    </xf>
    <xf numFmtId="4" fontId="11" fillId="0" borderId="10" xfId="0" applyNumberFormat="1" applyFont="1" applyBorder="1" applyAlignment="1">
      <alignment horizontal="center" wrapText="1"/>
    </xf>
    <xf numFmtId="0" fontId="1" fillId="33" borderId="16" xfId="53" applyFont="1" applyFill="1" applyBorder="1" applyAlignment="1">
      <alignment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Wydatki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PageLayoutView="0" workbookViewId="0" topLeftCell="A1">
      <selection activeCell="A206" sqref="A206"/>
    </sheetView>
  </sheetViews>
  <sheetFormatPr defaultColWidth="9.00390625" defaultRowHeight="12.75"/>
  <cols>
    <col min="1" max="1" width="44.75390625" style="0" customWidth="1"/>
    <col min="4" max="4" width="7.00390625" style="0" customWidth="1"/>
    <col min="5" max="5" width="12.75390625" style="0" customWidth="1"/>
    <col min="6" max="6" width="12.75390625" style="77" bestFit="1" customWidth="1"/>
    <col min="7" max="7" width="12.375" style="77" customWidth="1"/>
    <col min="8" max="9" width="10.75390625" style="123" customWidth="1"/>
    <col min="10" max="10" width="11.625" style="77" customWidth="1"/>
  </cols>
  <sheetData>
    <row r="1" spans="1:10" ht="21.75" customHeight="1">
      <c r="A1" s="245" t="s">
        <v>0</v>
      </c>
      <c r="B1" s="247" t="s">
        <v>74</v>
      </c>
      <c r="C1" s="246"/>
      <c r="D1" s="246"/>
      <c r="E1" s="239" t="s">
        <v>464</v>
      </c>
      <c r="F1" s="197" t="s">
        <v>75</v>
      </c>
      <c r="G1" s="146" t="s">
        <v>71</v>
      </c>
      <c r="H1" s="185" t="s">
        <v>77</v>
      </c>
      <c r="I1" s="248" t="s">
        <v>249</v>
      </c>
      <c r="J1" s="250" t="s">
        <v>465</v>
      </c>
    </row>
    <row r="2" spans="1:10" ht="46.5" customHeight="1">
      <c r="A2" s="246"/>
      <c r="B2" s="187" t="s">
        <v>1</v>
      </c>
      <c r="C2" s="187" t="s">
        <v>2</v>
      </c>
      <c r="D2" s="187" t="s">
        <v>3</v>
      </c>
      <c r="E2" s="240"/>
      <c r="F2" s="198" t="s">
        <v>76</v>
      </c>
      <c r="G2" s="147" t="s">
        <v>99</v>
      </c>
      <c r="H2" s="186" t="s">
        <v>78</v>
      </c>
      <c r="I2" s="249"/>
      <c r="J2" s="251"/>
    </row>
    <row r="3" spans="1:10" ht="21" customHeight="1">
      <c r="A3" s="20" t="s">
        <v>4</v>
      </c>
      <c r="B3" s="2" t="s">
        <v>73</v>
      </c>
      <c r="C3" s="2"/>
      <c r="D3" s="2"/>
      <c r="E3" s="3">
        <f>SUM(E4)</f>
        <v>0</v>
      </c>
      <c r="F3" s="70">
        <f>SUM(F4)</f>
        <v>9822.92</v>
      </c>
      <c r="G3" s="70">
        <f>SUM(G4)</f>
        <v>9822.92</v>
      </c>
      <c r="H3" s="148">
        <f>G3/F3</f>
        <v>1</v>
      </c>
      <c r="I3" s="148">
        <f>G3/9921091.04</f>
        <v>0.000990104814117299</v>
      </c>
      <c r="J3" s="80">
        <v>0</v>
      </c>
    </row>
    <row r="4" spans="1:10" s="113" customFormat="1" ht="16.5" customHeight="1">
      <c r="A4" s="211" t="s">
        <v>15</v>
      </c>
      <c r="B4" s="142"/>
      <c r="C4" s="142" t="s">
        <v>213</v>
      </c>
      <c r="D4" s="142"/>
      <c r="E4" s="207">
        <f>SUM(E5)</f>
        <v>0</v>
      </c>
      <c r="F4" s="208">
        <f>SUM(F5)</f>
        <v>9822.92</v>
      </c>
      <c r="G4" s="208">
        <f>G5</f>
        <v>9822.92</v>
      </c>
      <c r="H4" s="212">
        <f aca="true" t="shared" si="0" ref="H4:H78">G4/F4</f>
        <v>1</v>
      </c>
      <c r="I4" s="212">
        <f aca="true" t="shared" si="1" ref="I4:I67">G4/9921091.04</f>
        <v>0.000990104814117299</v>
      </c>
      <c r="J4" s="210">
        <v>0</v>
      </c>
    </row>
    <row r="5" spans="1:10" ht="38.25">
      <c r="A5" s="46" t="s">
        <v>228</v>
      </c>
      <c r="B5" s="4"/>
      <c r="C5" s="4"/>
      <c r="D5" s="45" t="s">
        <v>103</v>
      </c>
      <c r="E5" s="5">
        <v>0</v>
      </c>
      <c r="F5" s="69">
        <v>9822.92</v>
      </c>
      <c r="G5" s="69">
        <v>9822.92</v>
      </c>
      <c r="H5" s="49">
        <f t="shared" si="0"/>
        <v>1</v>
      </c>
      <c r="I5" s="49">
        <f t="shared" si="1"/>
        <v>0.000990104814117299</v>
      </c>
      <c r="J5" s="93">
        <v>0</v>
      </c>
    </row>
    <row r="6" spans="1:10" s="63" customFormat="1" ht="21" customHeight="1">
      <c r="A6" s="205" t="s">
        <v>214</v>
      </c>
      <c r="B6" s="103" t="s">
        <v>215</v>
      </c>
      <c r="C6" s="103"/>
      <c r="D6" s="44"/>
      <c r="E6" s="48">
        <v>0</v>
      </c>
      <c r="F6" s="72">
        <v>0</v>
      </c>
      <c r="G6" s="72">
        <v>0</v>
      </c>
      <c r="H6" s="49"/>
      <c r="I6" s="148">
        <f t="shared" si="1"/>
        <v>0</v>
      </c>
      <c r="J6" s="206">
        <v>32</v>
      </c>
    </row>
    <row r="7" spans="1:10" ht="16.5" customHeight="1">
      <c r="A7" s="157" t="s">
        <v>216</v>
      </c>
      <c r="B7" s="158"/>
      <c r="C7" s="158" t="s">
        <v>217</v>
      </c>
      <c r="D7" s="45"/>
      <c r="E7" s="207">
        <v>0</v>
      </c>
      <c r="F7" s="208">
        <v>0</v>
      </c>
      <c r="G7" s="208">
        <v>0</v>
      </c>
      <c r="H7" s="49"/>
      <c r="I7" s="209">
        <f t="shared" si="1"/>
        <v>0</v>
      </c>
      <c r="J7" s="210">
        <v>32</v>
      </c>
    </row>
    <row r="8" spans="1:10" ht="26.25" customHeight="1">
      <c r="A8" s="8" t="s">
        <v>302</v>
      </c>
      <c r="B8" s="4"/>
      <c r="C8" s="4"/>
      <c r="D8" s="152" t="s">
        <v>303</v>
      </c>
      <c r="E8" s="5">
        <v>0</v>
      </c>
      <c r="F8" s="69">
        <v>0</v>
      </c>
      <c r="G8" s="69">
        <v>0</v>
      </c>
      <c r="H8" s="49"/>
      <c r="I8" s="49">
        <f t="shared" si="1"/>
        <v>0</v>
      </c>
      <c r="J8" s="93">
        <v>32</v>
      </c>
    </row>
    <row r="9" spans="1:10" s="63" customFormat="1" ht="16.5" customHeight="1">
      <c r="A9" s="11" t="s">
        <v>6</v>
      </c>
      <c r="B9" s="86" t="s">
        <v>267</v>
      </c>
      <c r="C9" s="86"/>
      <c r="D9" s="44"/>
      <c r="E9" s="87">
        <f>SUM(E10)</f>
        <v>52650</v>
      </c>
      <c r="F9" s="91">
        <f>SUM(F10)</f>
        <v>22637</v>
      </c>
      <c r="G9" s="91">
        <f>SUM(G10)</f>
        <v>22637.69</v>
      </c>
      <c r="H9" s="148">
        <f t="shared" si="0"/>
        <v>1.0000304810708132</v>
      </c>
      <c r="I9" s="148">
        <f t="shared" si="1"/>
        <v>0.0022817742432489564</v>
      </c>
      <c r="J9" s="91">
        <f>SUM(J10)</f>
        <v>0</v>
      </c>
    </row>
    <row r="10" spans="1:10" s="113" customFormat="1" ht="16.5" customHeight="1">
      <c r="A10" s="163" t="s">
        <v>7</v>
      </c>
      <c r="B10" s="142"/>
      <c r="C10" s="142" t="s">
        <v>268</v>
      </c>
      <c r="D10" s="142"/>
      <c r="E10" s="207">
        <f>SUM(E11:E13)</f>
        <v>52650</v>
      </c>
      <c r="F10" s="213">
        <f>SUM(F11:F13)</f>
        <v>22637</v>
      </c>
      <c r="G10" s="213">
        <f>SUM(G11:G13)</f>
        <v>22637.69</v>
      </c>
      <c r="H10" s="212">
        <f t="shared" si="0"/>
        <v>1.0000304810708132</v>
      </c>
      <c r="I10" s="149">
        <f t="shared" si="1"/>
        <v>0.0022817742432489564</v>
      </c>
      <c r="J10" s="213">
        <f>SUM(J11:J13)</f>
        <v>0</v>
      </c>
    </row>
    <row r="11" spans="1:10" ht="26.25" customHeight="1" hidden="1">
      <c r="A11" s="8" t="s">
        <v>302</v>
      </c>
      <c r="B11" s="4"/>
      <c r="C11" s="4"/>
      <c r="D11" s="152" t="s">
        <v>303</v>
      </c>
      <c r="E11" s="5">
        <v>0</v>
      </c>
      <c r="F11" s="69">
        <v>0</v>
      </c>
      <c r="G11" s="69">
        <v>0</v>
      </c>
      <c r="H11" s="155" t="e">
        <f t="shared" si="0"/>
        <v>#DIV/0!</v>
      </c>
      <c r="I11" s="49">
        <f t="shared" si="1"/>
        <v>0</v>
      </c>
      <c r="J11" s="93">
        <v>0</v>
      </c>
    </row>
    <row r="12" spans="1:10" ht="16.5" customHeight="1" hidden="1">
      <c r="A12" s="153" t="s">
        <v>16</v>
      </c>
      <c r="B12" s="4"/>
      <c r="C12" s="4"/>
      <c r="D12" s="152" t="s">
        <v>102</v>
      </c>
      <c r="E12" s="5">
        <v>0</v>
      </c>
      <c r="F12" s="69">
        <v>0</v>
      </c>
      <c r="G12" s="69">
        <v>0</v>
      </c>
      <c r="H12" s="155" t="e">
        <f t="shared" si="0"/>
        <v>#DIV/0!</v>
      </c>
      <c r="I12" s="49">
        <f t="shared" si="1"/>
        <v>0</v>
      </c>
      <c r="J12" s="93">
        <v>0</v>
      </c>
    </row>
    <row r="13" spans="1:10" ht="51" customHeight="1">
      <c r="A13" s="174" t="s">
        <v>293</v>
      </c>
      <c r="B13" s="4"/>
      <c r="C13" s="4"/>
      <c r="D13" s="154">
        <v>6207</v>
      </c>
      <c r="E13" s="5">
        <v>52650</v>
      </c>
      <c r="F13" s="69">
        <v>22637</v>
      </c>
      <c r="G13" s="69">
        <v>22637.69</v>
      </c>
      <c r="H13" s="49">
        <f t="shared" si="0"/>
        <v>1.0000304810708132</v>
      </c>
      <c r="I13" s="49">
        <f t="shared" si="1"/>
        <v>0.0022817742432489564</v>
      </c>
      <c r="J13" s="93">
        <v>0</v>
      </c>
    </row>
    <row r="14" spans="1:10" ht="16.5" customHeight="1">
      <c r="A14" s="1" t="s">
        <v>13</v>
      </c>
      <c r="B14" s="2">
        <v>700</v>
      </c>
      <c r="C14" s="2"/>
      <c r="D14" s="2"/>
      <c r="E14" s="3">
        <f>SUM(E15)</f>
        <v>597160</v>
      </c>
      <c r="F14" s="70">
        <f>SUM(F15)</f>
        <v>631160</v>
      </c>
      <c r="G14" s="70">
        <f>SUM(G15)</f>
        <v>298247.04</v>
      </c>
      <c r="H14" s="148">
        <f t="shared" si="0"/>
        <v>0.4725379301603397</v>
      </c>
      <c r="I14" s="148">
        <f t="shared" si="1"/>
        <v>0.030061919480178462</v>
      </c>
      <c r="J14" s="79">
        <f>SUM(J16:J22)</f>
        <v>96565</v>
      </c>
    </row>
    <row r="15" spans="1:10" s="113" customFormat="1" ht="16.5" customHeight="1">
      <c r="A15" s="211" t="s">
        <v>14</v>
      </c>
      <c r="B15" s="142"/>
      <c r="C15" s="142">
        <v>70005</v>
      </c>
      <c r="D15" s="142"/>
      <c r="E15" s="207">
        <f>SUM(E16:E22)</f>
        <v>597160</v>
      </c>
      <c r="F15" s="213">
        <f>SUM(F16:F22)</f>
        <v>631160</v>
      </c>
      <c r="G15" s="213">
        <f>SUM(G16:G22)</f>
        <v>298247.04</v>
      </c>
      <c r="H15" s="209">
        <f t="shared" si="0"/>
        <v>0.4725379301603397</v>
      </c>
      <c r="I15" s="209">
        <f t="shared" si="1"/>
        <v>0.030061919480178462</v>
      </c>
      <c r="J15" s="214">
        <f>SUM(J16:J22)</f>
        <v>96565</v>
      </c>
    </row>
    <row r="16" spans="1:10" ht="26.25" customHeight="1">
      <c r="A16" s="17" t="s">
        <v>346</v>
      </c>
      <c r="B16" s="4"/>
      <c r="C16" s="4"/>
      <c r="D16" s="15" t="s">
        <v>100</v>
      </c>
      <c r="E16" s="14">
        <v>80360</v>
      </c>
      <c r="F16" s="69">
        <v>80360</v>
      </c>
      <c r="G16" s="69">
        <v>75763.55</v>
      </c>
      <c r="H16" s="155">
        <f t="shared" si="0"/>
        <v>0.9428017670482828</v>
      </c>
      <c r="I16" s="49">
        <f t="shared" si="1"/>
        <v>0.00763661473264739</v>
      </c>
      <c r="J16" s="69">
        <v>12207.67</v>
      </c>
    </row>
    <row r="17" spans="1:10" ht="36">
      <c r="A17" s="175" t="s">
        <v>412</v>
      </c>
      <c r="B17" s="4"/>
      <c r="C17" s="4"/>
      <c r="D17" s="15" t="s">
        <v>101</v>
      </c>
      <c r="E17" s="14">
        <v>210000</v>
      </c>
      <c r="F17" s="69">
        <v>220000</v>
      </c>
      <c r="G17" s="69">
        <v>162484.81</v>
      </c>
      <c r="H17" s="49">
        <f t="shared" si="0"/>
        <v>0.7385673181818182</v>
      </c>
      <c r="I17" s="49">
        <f t="shared" si="1"/>
        <v>0.016377715852509706</v>
      </c>
      <c r="J17" s="69">
        <v>60040.11</v>
      </c>
    </row>
    <row r="18" spans="1:10" ht="26.25" customHeight="1" hidden="1">
      <c r="A18" s="65" t="s">
        <v>347</v>
      </c>
      <c r="B18" s="4"/>
      <c r="C18" s="4"/>
      <c r="D18" s="15" t="s">
        <v>236</v>
      </c>
      <c r="E18" s="14">
        <v>0</v>
      </c>
      <c r="F18" s="69">
        <v>0</v>
      </c>
      <c r="G18" s="69">
        <v>0</v>
      </c>
      <c r="H18" s="49" t="e">
        <f t="shared" si="0"/>
        <v>#DIV/0!</v>
      </c>
      <c r="I18" s="49">
        <f t="shared" si="1"/>
        <v>0</v>
      </c>
      <c r="J18" s="69">
        <v>0</v>
      </c>
    </row>
    <row r="19" spans="1:10" ht="26.25" customHeight="1">
      <c r="A19" s="65" t="s">
        <v>229</v>
      </c>
      <c r="B19" s="4"/>
      <c r="C19" s="4"/>
      <c r="D19" s="45" t="s">
        <v>230</v>
      </c>
      <c r="E19" s="14">
        <v>300000</v>
      </c>
      <c r="F19" s="69">
        <v>300000</v>
      </c>
      <c r="G19" s="69">
        <v>24147.67</v>
      </c>
      <c r="H19" s="49">
        <f t="shared" si="0"/>
        <v>0.08049223333333333</v>
      </c>
      <c r="I19" s="49">
        <f t="shared" si="1"/>
        <v>0.002433973229621729</v>
      </c>
      <c r="J19" s="69">
        <v>0</v>
      </c>
    </row>
    <row r="20" spans="1:10" ht="16.5" customHeight="1">
      <c r="A20" s="16" t="s">
        <v>59</v>
      </c>
      <c r="B20" s="4"/>
      <c r="C20" s="4"/>
      <c r="D20" s="15" t="s">
        <v>125</v>
      </c>
      <c r="E20" s="14">
        <v>300</v>
      </c>
      <c r="F20" s="69">
        <v>300</v>
      </c>
      <c r="G20" s="69">
        <v>1130.25</v>
      </c>
      <c r="H20" s="49">
        <f t="shared" si="0"/>
        <v>3.7675</v>
      </c>
      <c r="I20" s="49">
        <f t="shared" si="1"/>
        <v>0.00011392396213713205</v>
      </c>
      <c r="J20" s="78">
        <v>0</v>
      </c>
    </row>
    <row r="21" spans="1:10" ht="16.5" customHeight="1">
      <c r="A21" s="16" t="s">
        <v>16</v>
      </c>
      <c r="B21" s="4"/>
      <c r="C21" s="4"/>
      <c r="D21" s="15" t="s">
        <v>102</v>
      </c>
      <c r="E21" s="5">
        <v>1500</v>
      </c>
      <c r="F21" s="69">
        <v>1500</v>
      </c>
      <c r="G21" s="69">
        <v>438.02</v>
      </c>
      <c r="H21" s="49">
        <f t="shared" si="0"/>
        <v>0.29201333333333335</v>
      </c>
      <c r="I21" s="49">
        <f t="shared" si="1"/>
        <v>4.415038610511531E-05</v>
      </c>
      <c r="J21" s="78">
        <v>21525.26</v>
      </c>
    </row>
    <row r="22" spans="1:10" ht="16.5" customHeight="1">
      <c r="A22" s="46" t="s">
        <v>8</v>
      </c>
      <c r="B22" s="4"/>
      <c r="C22" s="4"/>
      <c r="D22" s="45" t="s">
        <v>199</v>
      </c>
      <c r="E22" s="5">
        <v>5000</v>
      </c>
      <c r="F22" s="69">
        <v>29000</v>
      </c>
      <c r="G22" s="69">
        <v>34282.74</v>
      </c>
      <c r="H22" s="49">
        <f t="shared" si="0"/>
        <v>1.182163448275862</v>
      </c>
      <c r="I22" s="49">
        <f t="shared" si="1"/>
        <v>0.0034555413171573923</v>
      </c>
      <c r="J22" s="78">
        <v>2791.96</v>
      </c>
    </row>
    <row r="23" spans="1:10" ht="16.5" customHeight="1">
      <c r="A23" s="1" t="s">
        <v>17</v>
      </c>
      <c r="B23" s="2">
        <v>750</v>
      </c>
      <c r="C23" s="2"/>
      <c r="D23" s="2"/>
      <c r="E23" s="3">
        <f>SUM(E24,E28,E38)</f>
        <v>604708</v>
      </c>
      <c r="F23" s="70">
        <f>SUM(F24,F28,F38)</f>
        <v>604938</v>
      </c>
      <c r="G23" s="70">
        <f>SUM(G24,G28,G38)</f>
        <v>233510.86000000002</v>
      </c>
      <c r="H23" s="148">
        <f t="shared" si="0"/>
        <v>0.3860079214729444</v>
      </c>
      <c r="I23" s="148">
        <f t="shared" si="1"/>
        <v>0.02353681253992404</v>
      </c>
      <c r="J23" s="79">
        <f>J24+J28+J38</f>
        <v>2265.22</v>
      </c>
    </row>
    <row r="24" spans="1:10" s="113" customFormat="1" ht="16.5" customHeight="1">
      <c r="A24" s="211" t="s">
        <v>18</v>
      </c>
      <c r="B24" s="142"/>
      <c r="C24" s="142">
        <v>75011</v>
      </c>
      <c r="D24" s="142"/>
      <c r="E24" s="207">
        <f>SUM(E26:E27)</f>
        <v>82305</v>
      </c>
      <c r="F24" s="208">
        <f>SUM(F25:F27)</f>
        <v>82305</v>
      </c>
      <c r="G24" s="208">
        <f>SUM(G25:G27)</f>
        <v>42414.1</v>
      </c>
      <c r="H24" s="212">
        <f t="shared" si="0"/>
        <v>0.5153283518619768</v>
      </c>
      <c r="I24" s="212">
        <f t="shared" si="1"/>
        <v>0.0042751447223893235</v>
      </c>
      <c r="J24" s="214">
        <v>0</v>
      </c>
    </row>
    <row r="25" spans="1:10" s="133" customFormat="1" ht="16.5" customHeight="1" hidden="1">
      <c r="A25" s="46" t="s">
        <v>8</v>
      </c>
      <c r="B25" s="130"/>
      <c r="C25" s="130"/>
      <c r="D25" s="130" t="s">
        <v>199</v>
      </c>
      <c r="E25" s="131">
        <v>0</v>
      </c>
      <c r="F25" s="132">
        <v>0</v>
      </c>
      <c r="G25" s="132">
        <v>0</v>
      </c>
      <c r="H25" s="150"/>
      <c r="I25" s="49">
        <f t="shared" si="1"/>
        <v>0</v>
      </c>
      <c r="J25" s="136">
        <v>0</v>
      </c>
    </row>
    <row r="26" spans="1:10" ht="38.25" customHeight="1">
      <c r="A26" s="17" t="s">
        <v>411</v>
      </c>
      <c r="B26" s="4"/>
      <c r="C26" s="4"/>
      <c r="D26" s="15" t="s">
        <v>103</v>
      </c>
      <c r="E26" s="5">
        <v>82300</v>
      </c>
      <c r="F26" s="69">
        <v>82300</v>
      </c>
      <c r="G26" s="69">
        <v>42411</v>
      </c>
      <c r="H26" s="49">
        <f t="shared" si="0"/>
        <v>0.515321992709599</v>
      </c>
      <c r="I26" s="49">
        <f t="shared" si="1"/>
        <v>0.004274832256755503</v>
      </c>
      <c r="J26" s="69">
        <v>0</v>
      </c>
    </row>
    <row r="27" spans="1:10" ht="36" customHeight="1">
      <c r="A27" s="18" t="s">
        <v>348</v>
      </c>
      <c r="B27" s="4"/>
      <c r="C27" s="4"/>
      <c r="D27" s="15" t="s">
        <v>104</v>
      </c>
      <c r="E27" s="5">
        <v>5</v>
      </c>
      <c r="F27" s="69">
        <v>5</v>
      </c>
      <c r="G27" s="69">
        <v>3.1</v>
      </c>
      <c r="H27" s="49">
        <f t="shared" si="0"/>
        <v>0.62</v>
      </c>
      <c r="I27" s="49">
        <f t="shared" si="1"/>
        <v>3.124656338200481E-07</v>
      </c>
      <c r="J27" s="69">
        <v>0</v>
      </c>
    </row>
    <row r="28" spans="1:10" s="113" customFormat="1" ht="16.5" customHeight="1">
      <c r="A28" s="211" t="s">
        <v>349</v>
      </c>
      <c r="B28" s="142"/>
      <c r="C28" s="142">
        <v>75023</v>
      </c>
      <c r="D28" s="142"/>
      <c r="E28" s="207">
        <f>SUM(E29:E37)</f>
        <v>521403</v>
      </c>
      <c r="F28" s="213">
        <f>SUM(F29:F37)</f>
        <v>521633</v>
      </c>
      <c r="G28" s="213">
        <f>SUM(G29:G37)</f>
        <v>190558.84</v>
      </c>
      <c r="H28" s="212">
        <f t="shared" si="0"/>
        <v>0.3653120872337448</v>
      </c>
      <c r="I28" s="212">
        <f t="shared" si="1"/>
        <v>0.019207447974391334</v>
      </c>
      <c r="J28" s="214">
        <f>SUM(J29:J34)</f>
        <v>662.65</v>
      </c>
    </row>
    <row r="29" spans="1:10" ht="52.5" customHeight="1">
      <c r="A29" s="175" t="s">
        <v>412</v>
      </c>
      <c r="B29" s="4"/>
      <c r="C29" s="4"/>
      <c r="D29" s="15" t="s">
        <v>101</v>
      </c>
      <c r="E29" s="5">
        <v>53200</v>
      </c>
      <c r="F29" s="69">
        <v>53200</v>
      </c>
      <c r="G29" s="69">
        <v>30291.16</v>
      </c>
      <c r="H29" s="49">
        <f t="shared" si="0"/>
        <v>0.5693827067669173</v>
      </c>
      <c r="I29" s="49">
        <f t="shared" si="1"/>
        <v>0.0030532085511433835</v>
      </c>
      <c r="J29" s="69">
        <v>654.63</v>
      </c>
    </row>
    <row r="30" spans="1:10" ht="16.5" customHeight="1">
      <c r="A30" s="16" t="s">
        <v>59</v>
      </c>
      <c r="B30" s="4"/>
      <c r="C30" s="4"/>
      <c r="D30" s="15" t="s">
        <v>125</v>
      </c>
      <c r="E30" s="5">
        <v>288100</v>
      </c>
      <c r="F30" s="69">
        <v>288100</v>
      </c>
      <c r="G30" s="69">
        <v>159964.66</v>
      </c>
      <c r="H30" s="49">
        <f t="shared" si="0"/>
        <v>0.5552400555362721</v>
      </c>
      <c r="I30" s="49">
        <f t="shared" si="1"/>
        <v>0.01612369641151887</v>
      </c>
      <c r="J30" s="78">
        <v>0</v>
      </c>
    </row>
    <row r="31" spans="1:10" ht="16.5" customHeight="1" hidden="1">
      <c r="A31" s="16" t="s">
        <v>396</v>
      </c>
      <c r="B31" s="4"/>
      <c r="C31" s="4"/>
      <c r="D31" s="15" t="s">
        <v>397</v>
      </c>
      <c r="E31" s="5">
        <v>0</v>
      </c>
      <c r="F31" s="69">
        <v>0</v>
      </c>
      <c r="G31" s="69">
        <v>0</v>
      </c>
      <c r="H31" s="49" t="e">
        <f t="shared" si="0"/>
        <v>#DIV/0!</v>
      </c>
      <c r="I31" s="49">
        <f t="shared" si="1"/>
        <v>0</v>
      </c>
      <c r="J31" s="78">
        <v>0</v>
      </c>
    </row>
    <row r="32" spans="1:10" ht="16.5" customHeight="1">
      <c r="A32" s="16" t="s">
        <v>16</v>
      </c>
      <c r="B32" s="4"/>
      <c r="C32" s="4"/>
      <c r="D32" s="15" t="s">
        <v>102</v>
      </c>
      <c r="E32" s="5">
        <v>10</v>
      </c>
      <c r="F32" s="69">
        <v>10</v>
      </c>
      <c r="G32" s="69">
        <v>73.02</v>
      </c>
      <c r="H32" s="49">
        <f t="shared" si="0"/>
        <v>7.302</v>
      </c>
      <c r="I32" s="49">
        <f t="shared" si="1"/>
        <v>7.360077606948359E-06</v>
      </c>
      <c r="J32" s="78">
        <v>8.02</v>
      </c>
    </row>
    <row r="33" spans="1:10" ht="24.75" customHeight="1" hidden="1">
      <c r="A33" s="17" t="s">
        <v>295</v>
      </c>
      <c r="B33" s="4"/>
      <c r="C33" s="4"/>
      <c r="D33" s="45" t="s">
        <v>296</v>
      </c>
      <c r="E33" s="5">
        <v>0</v>
      </c>
      <c r="F33" s="69">
        <v>0</v>
      </c>
      <c r="G33" s="69">
        <v>0</v>
      </c>
      <c r="H33" s="49"/>
      <c r="I33" s="49">
        <f t="shared" si="1"/>
        <v>0</v>
      </c>
      <c r="J33" s="78">
        <v>0</v>
      </c>
    </row>
    <row r="34" spans="1:10" ht="16.5" customHeight="1">
      <c r="A34" s="16" t="s">
        <v>8</v>
      </c>
      <c r="B34" s="4"/>
      <c r="C34" s="4"/>
      <c r="D34" s="15" t="s">
        <v>199</v>
      </c>
      <c r="E34" s="5">
        <v>0</v>
      </c>
      <c r="F34" s="69">
        <v>230</v>
      </c>
      <c r="G34" s="69">
        <v>230</v>
      </c>
      <c r="H34" s="49">
        <f t="shared" si="0"/>
        <v>1</v>
      </c>
      <c r="I34" s="49">
        <f t="shared" si="1"/>
        <v>2.31829341221326E-05</v>
      </c>
      <c r="J34" s="78">
        <v>0</v>
      </c>
    </row>
    <row r="35" spans="1:10" ht="51" customHeight="1">
      <c r="A35" s="175" t="s">
        <v>293</v>
      </c>
      <c r="B35" s="4"/>
      <c r="C35" s="4"/>
      <c r="D35" s="15" t="s">
        <v>294</v>
      </c>
      <c r="E35" s="5">
        <v>180093</v>
      </c>
      <c r="F35" s="69">
        <v>180093</v>
      </c>
      <c r="G35" s="69">
        <v>0</v>
      </c>
      <c r="H35" s="49"/>
      <c r="I35" s="49">
        <f t="shared" si="1"/>
        <v>0</v>
      </c>
      <c r="J35" s="69">
        <v>0</v>
      </c>
    </row>
    <row r="36" spans="1:10" ht="51" customHeight="1" hidden="1">
      <c r="A36" s="175" t="s">
        <v>445</v>
      </c>
      <c r="B36" s="4"/>
      <c r="C36" s="4"/>
      <c r="D36" s="15" t="s">
        <v>446</v>
      </c>
      <c r="E36" s="5">
        <v>0</v>
      </c>
      <c r="F36" s="69">
        <v>0</v>
      </c>
      <c r="G36" s="69">
        <v>0</v>
      </c>
      <c r="H36" s="49"/>
      <c r="I36" s="49">
        <f t="shared" si="1"/>
        <v>0</v>
      </c>
      <c r="J36" s="69">
        <v>0</v>
      </c>
    </row>
    <row r="37" spans="1:10" ht="51" customHeight="1" hidden="1">
      <c r="A37" s="175" t="s">
        <v>445</v>
      </c>
      <c r="B37" s="4"/>
      <c r="C37" s="4"/>
      <c r="D37" s="15" t="s">
        <v>447</v>
      </c>
      <c r="E37" s="5">
        <v>0</v>
      </c>
      <c r="F37" s="69">
        <v>0</v>
      </c>
      <c r="G37" s="69">
        <v>0</v>
      </c>
      <c r="H37" s="49"/>
      <c r="I37" s="49">
        <f t="shared" si="1"/>
        <v>0</v>
      </c>
      <c r="J37" s="69">
        <v>0</v>
      </c>
    </row>
    <row r="38" spans="1:10" s="113" customFormat="1" ht="16.5" customHeight="1">
      <c r="A38" s="157" t="s">
        <v>201</v>
      </c>
      <c r="B38" s="142"/>
      <c r="C38" s="142" t="s">
        <v>197</v>
      </c>
      <c r="D38" s="142"/>
      <c r="E38" s="207">
        <f>E39+E40</f>
        <v>1000</v>
      </c>
      <c r="F38" s="213">
        <f>F39+F40+F41</f>
        <v>1000</v>
      </c>
      <c r="G38" s="213">
        <f>G39+G40+G41</f>
        <v>537.92</v>
      </c>
      <c r="H38" s="212">
        <f t="shared" si="0"/>
        <v>0.53792</v>
      </c>
      <c r="I38" s="212">
        <f t="shared" si="1"/>
        <v>5.421984314338073E-05</v>
      </c>
      <c r="J38" s="213">
        <f>J39+J40+J41</f>
        <v>1602.57</v>
      </c>
    </row>
    <row r="39" spans="1:10" ht="26.25" customHeight="1">
      <c r="A39" s="8" t="s">
        <v>302</v>
      </c>
      <c r="B39" s="4"/>
      <c r="C39" s="4"/>
      <c r="D39" s="15" t="s">
        <v>303</v>
      </c>
      <c r="E39" s="5">
        <v>1000</v>
      </c>
      <c r="F39" s="69">
        <v>1000</v>
      </c>
      <c r="G39" s="69">
        <v>443.39</v>
      </c>
      <c r="H39" s="49">
        <f t="shared" si="0"/>
        <v>0.44339</v>
      </c>
      <c r="I39" s="49">
        <f t="shared" si="1"/>
        <v>4.4691657219184236E-05</v>
      </c>
      <c r="J39" s="78">
        <v>1058.55</v>
      </c>
    </row>
    <row r="40" spans="1:10" ht="16.5" customHeight="1">
      <c r="A40" s="16" t="s">
        <v>16</v>
      </c>
      <c r="B40" s="4"/>
      <c r="C40" s="4"/>
      <c r="D40" s="15" t="s">
        <v>102</v>
      </c>
      <c r="E40" s="5">
        <v>0</v>
      </c>
      <c r="F40" s="69">
        <v>0</v>
      </c>
      <c r="G40" s="69">
        <v>94.53</v>
      </c>
      <c r="H40" s="49"/>
      <c r="I40" s="49">
        <f t="shared" si="1"/>
        <v>9.528185924196499E-06</v>
      </c>
      <c r="J40" s="78">
        <v>544.02</v>
      </c>
    </row>
    <row r="41" spans="1:10" ht="16.5" customHeight="1" hidden="1">
      <c r="A41" s="16" t="s">
        <v>8</v>
      </c>
      <c r="B41" s="4"/>
      <c r="C41" s="4"/>
      <c r="D41" s="15" t="s">
        <v>199</v>
      </c>
      <c r="E41" s="5">
        <v>0</v>
      </c>
      <c r="F41" s="69">
        <v>0</v>
      </c>
      <c r="G41" s="69">
        <v>0</v>
      </c>
      <c r="H41" s="49" t="e">
        <f t="shared" si="0"/>
        <v>#DIV/0!</v>
      </c>
      <c r="I41" s="49">
        <f t="shared" si="1"/>
        <v>0</v>
      </c>
      <c r="J41" s="78">
        <v>0</v>
      </c>
    </row>
    <row r="42" spans="1:10" ht="38.25">
      <c r="A42" s="7" t="s">
        <v>182</v>
      </c>
      <c r="B42" s="2">
        <v>751</v>
      </c>
      <c r="C42" s="2"/>
      <c r="D42" s="2"/>
      <c r="E42" s="3">
        <f>SUM(E43)</f>
        <v>1150</v>
      </c>
      <c r="F42" s="70">
        <f>SUM(F43,F45,F47)</f>
        <v>20460</v>
      </c>
      <c r="G42" s="70">
        <f>SUM(G43,G45,G47)</f>
        <v>19880.55</v>
      </c>
      <c r="H42" s="148">
        <f t="shared" si="0"/>
        <v>0.9716788856304985</v>
      </c>
      <c r="I42" s="148">
        <f t="shared" si="1"/>
        <v>0.0020038673085294055</v>
      </c>
      <c r="J42" s="68">
        <v>0</v>
      </c>
    </row>
    <row r="43" spans="1:10" s="113" customFormat="1" ht="25.5">
      <c r="A43" s="215" t="s">
        <v>183</v>
      </c>
      <c r="B43" s="142"/>
      <c r="C43" s="142">
        <v>75101</v>
      </c>
      <c r="D43" s="142"/>
      <c r="E43" s="207">
        <v>1150</v>
      </c>
      <c r="F43" s="208">
        <v>1150</v>
      </c>
      <c r="G43" s="208">
        <v>574</v>
      </c>
      <c r="H43" s="212">
        <f t="shared" si="0"/>
        <v>0.4991304347826087</v>
      </c>
      <c r="I43" s="212">
        <f t="shared" si="1"/>
        <v>5.78565399395831E-05</v>
      </c>
      <c r="J43" s="208">
        <v>0</v>
      </c>
    </row>
    <row r="44" spans="1:10" ht="38.25">
      <c r="A44" s="17" t="s">
        <v>411</v>
      </c>
      <c r="B44" s="4"/>
      <c r="C44" s="4"/>
      <c r="D44" s="45" t="s">
        <v>103</v>
      </c>
      <c r="E44" s="5">
        <v>1150</v>
      </c>
      <c r="F44" s="69">
        <v>1150</v>
      </c>
      <c r="G44" s="69">
        <v>574</v>
      </c>
      <c r="H44" s="49">
        <f t="shared" si="0"/>
        <v>0.4991304347826087</v>
      </c>
      <c r="I44" s="49">
        <f t="shared" si="1"/>
        <v>5.78565399395831E-05</v>
      </c>
      <c r="J44" s="69">
        <v>0</v>
      </c>
    </row>
    <row r="45" spans="1:10" s="113" customFormat="1" ht="16.5" customHeight="1">
      <c r="A45" s="163" t="s">
        <v>269</v>
      </c>
      <c r="B45" s="142"/>
      <c r="C45" s="142" t="s">
        <v>270</v>
      </c>
      <c r="D45" s="142"/>
      <c r="E45" s="207">
        <v>0</v>
      </c>
      <c r="F45" s="208">
        <f>F46</f>
        <v>19310</v>
      </c>
      <c r="G45" s="216">
        <f>G46</f>
        <v>19306.55</v>
      </c>
      <c r="H45" s="212">
        <f t="shared" si="0"/>
        <v>0.9998213360952873</v>
      </c>
      <c r="I45" s="212">
        <f t="shared" si="1"/>
        <v>0.0019460107685898224</v>
      </c>
      <c r="J45" s="208"/>
    </row>
    <row r="46" spans="1:10" ht="38.25">
      <c r="A46" s="17" t="s">
        <v>181</v>
      </c>
      <c r="B46" s="4"/>
      <c r="C46" s="4"/>
      <c r="D46" s="45" t="s">
        <v>103</v>
      </c>
      <c r="E46" s="5">
        <v>0</v>
      </c>
      <c r="F46" s="69">
        <v>19310</v>
      </c>
      <c r="G46" s="69">
        <v>19306.55</v>
      </c>
      <c r="H46" s="49">
        <f t="shared" si="0"/>
        <v>0.9998213360952873</v>
      </c>
      <c r="I46" s="49">
        <f t="shared" si="1"/>
        <v>0.0019460107685898224</v>
      </c>
      <c r="J46" s="69">
        <v>0</v>
      </c>
    </row>
    <row r="47" spans="1:10" ht="15" customHeight="1" hidden="1">
      <c r="A47" s="46" t="s">
        <v>317</v>
      </c>
      <c r="B47" s="4"/>
      <c r="C47" s="45" t="s">
        <v>297</v>
      </c>
      <c r="D47" s="45"/>
      <c r="E47" s="5">
        <v>0</v>
      </c>
      <c r="F47" s="69">
        <v>0</v>
      </c>
      <c r="G47" s="69">
        <v>0</v>
      </c>
      <c r="H47" s="49" t="e">
        <f t="shared" si="0"/>
        <v>#DIV/0!</v>
      </c>
      <c r="I47" s="49">
        <f t="shared" si="1"/>
        <v>0</v>
      </c>
      <c r="J47" s="69">
        <v>0</v>
      </c>
    </row>
    <row r="48" spans="1:10" ht="38.25" hidden="1">
      <c r="A48" s="46" t="s">
        <v>298</v>
      </c>
      <c r="B48" s="4"/>
      <c r="C48" s="45"/>
      <c r="D48" s="45" t="s">
        <v>103</v>
      </c>
      <c r="E48" s="5">
        <v>0</v>
      </c>
      <c r="F48" s="69">
        <v>0</v>
      </c>
      <c r="G48" s="69">
        <v>0</v>
      </c>
      <c r="H48" s="49" t="e">
        <f t="shared" si="0"/>
        <v>#DIV/0!</v>
      </c>
      <c r="I48" s="49">
        <f t="shared" si="1"/>
        <v>0</v>
      </c>
      <c r="J48" s="69">
        <v>0</v>
      </c>
    </row>
    <row r="49" spans="1:10" ht="25.5">
      <c r="A49" s="11" t="s">
        <v>28</v>
      </c>
      <c r="B49" s="44" t="s">
        <v>450</v>
      </c>
      <c r="C49" s="44"/>
      <c r="D49" s="44"/>
      <c r="E49" s="48">
        <f aca="true" t="shared" si="2" ref="E49:G50">E50</f>
        <v>2000</v>
      </c>
      <c r="F49" s="125">
        <f t="shared" si="2"/>
        <v>2000</v>
      </c>
      <c r="G49" s="125">
        <f t="shared" si="2"/>
        <v>1463.9</v>
      </c>
      <c r="H49" s="148">
        <f t="shared" si="0"/>
        <v>0.7319500000000001</v>
      </c>
      <c r="I49" s="148">
        <f t="shared" si="1"/>
        <v>0.0001475543359190866</v>
      </c>
      <c r="J49" s="72">
        <v>1186.1</v>
      </c>
    </row>
    <row r="50" spans="1:10" s="113" customFormat="1" ht="16.5" customHeight="1">
      <c r="A50" s="163" t="s">
        <v>440</v>
      </c>
      <c r="B50" s="142"/>
      <c r="C50" s="142" t="s">
        <v>441</v>
      </c>
      <c r="D50" s="142"/>
      <c r="E50" s="207">
        <f t="shared" si="2"/>
        <v>2000</v>
      </c>
      <c r="F50" s="213">
        <f t="shared" si="2"/>
        <v>2000</v>
      </c>
      <c r="G50" s="213">
        <f t="shared" si="2"/>
        <v>1463.9</v>
      </c>
      <c r="H50" s="212">
        <f t="shared" si="0"/>
        <v>0.7319500000000001</v>
      </c>
      <c r="I50" s="212">
        <f t="shared" si="1"/>
        <v>0.0001475543359190866</v>
      </c>
      <c r="J50" s="208">
        <v>1186.1</v>
      </c>
    </row>
    <row r="51" spans="1:10" ht="25.5">
      <c r="A51" s="17" t="s">
        <v>302</v>
      </c>
      <c r="B51" s="4"/>
      <c r="C51" s="45"/>
      <c r="D51" s="15" t="s">
        <v>303</v>
      </c>
      <c r="E51" s="5">
        <v>2000</v>
      </c>
      <c r="F51" s="69">
        <v>2000</v>
      </c>
      <c r="G51" s="69">
        <v>1463.9</v>
      </c>
      <c r="H51" s="49">
        <f t="shared" si="0"/>
        <v>0.7319500000000001</v>
      </c>
      <c r="I51" s="49">
        <f t="shared" si="1"/>
        <v>0.0001475543359190866</v>
      </c>
      <c r="J51" s="69">
        <v>1186.1</v>
      </c>
    </row>
    <row r="52" spans="1:10" ht="41.25" customHeight="1">
      <c r="A52" s="7" t="s">
        <v>350</v>
      </c>
      <c r="B52" s="2">
        <v>756</v>
      </c>
      <c r="C52" s="2"/>
      <c r="D52" s="2"/>
      <c r="E52" s="3">
        <f>SUM(E53,E56,E64,E75,E82)</f>
        <v>8019785</v>
      </c>
      <c r="F52" s="70">
        <f>SUM(F53,F56,F64,F75,F82)</f>
        <v>8037123</v>
      </c>
      <c r="G52" s="70">
        <f>SUM(G53,G56,G64,G75,G82)</f>
        <v>4272329.8100000005</v>
      </c>
      <c r="H52" s="148">
        <f t="shared" si="0"/>
        <v>0.5315745211315045</v>
      </c>
      <c r="I52" s="148">
        <f t="shared" si="1"/>
        <v>0.4306310457967535</v>
      </c>
      <c r="J52" s="70">
        <f>SUM(J53,J56,J64,J75)</f>
        <v>176839.3</v>
      </c>
    </row>
    <row r="53" spans="1:10" s="113" customFormat="1" ht="27.75" customHeight="1">
      <c r="A53" s="163" t="s">
        <v>351</v>
      </c>
      <c r="B53" s="142"/>
      <c r="C53" s="142">
        <v>75601</v>
      </c>
      <c r="D53" s="142"/>
      <c r="E53" s="207">
        <f>SUM(E54:E55)</f>
        <v>16095</v>
      </c>
      <c r="F53" s="208">
        <f>SUM(F54:F55)</f>
        <v>22095</v>
      </c>
      <c r="G53" s="208">
        <f>SUM(G54:G55)</f>
        <v>25782.3</v>
      </c>
      <c r="H53" s="212">
        <f t="shared" si="0"/>
        <v>1.1668839103869653</v>
      </c>
      <c r="I53" s="212">
        <f t="shared" si="1"/>
        <v>0.002598736358335041</v>
      </c>
      <c r="J53" s="208">
        <f>J54+J55</f>
        <v>29236.5</v>
      </c>
    </row>
    <row r="54" spans="1:10" ht="25.5" customHeight="1">
      <c r="A54" s="46" t="s">
        <v>352</v>
      </c>
      <c r="B54" s="4"/>
      <c r="C54" s="4"/>
      <c r="D54" s="15" t="s">
        <v>105</v>
      </c>
      <c r="E54" s="5">
        <v>16000</v>
      </c>
      <c r="F54" s="69">
        <v>22000</v>
      </c>
      <c r="G54" s="69">
        <v>25782.3</v>
      </c>
      <c r="H54" s="49">
        <f t="shared" si="0"/>
        <v>1.1719227272727273</v>
      </c>
      <c r="I54" s="49">
        <f t="shared" si="1"/>
        <v>0.002598736358335041</v>
      </c>
      <c r="J54" s="69">
        <v>29236.5</v>
      </c>
    </row>
    <row r="55" spans="1:10" ht="25.5">
      <c r="A55" s="17" t="s">
        <v>184</v>
      </c>
      <c r="B55" s="43"/>
      <c r="C55" s="4"/>
      <c r="D55" s="15" t="s">
        <v>106</v>
      </c>
      <c r="E55" s="5">
        <v>95</v>
      </c>
      <c r="F55" s="69">
        <v>95</v>
      </c>
      <c r="G55" s="69">
        <v>0</v>
      </c>
      <c r="H55" s="49">
        <f t="shared" si="0"/>
        <v>0</v>
      </c>
      <c r="I55" s="49">
        <f t="shared" si="1"/>
        <v>0</v>
      </c>
      <c r="J55" s="69">
        <v>0</v>
      </c>
    </row>
    <row r="56" spans="1:10" s="113" customFormat="1" ht="50.25" customHeight="1">
      <c r="A56" s="163" t="s">
        <v>353</v>
      </c>
      <c r="B56" s="142"/>
      <c r="C56" s="142">
        <v>75615</v>
      </c>
      <c r="D56" s="142"/>
      <c r="E56" s="207">
        <f>SUM(E57:E63)</f>
        <v>1165635</v>
      </c>
      <c r="F56" s="213">
        <f>SUM(F57:F63)</f>
        <v>1169135</v>
      </c>
      <c r="G56" s="213">
        <f>SUM(G57:G63)</f>
        <v>657025.35</v>
      </c>
      <c r="H56" s="212">
        <f t="shared" si="0"/>
        <v>0.5619756058966672</v>
      </c>
      <c r="I56" s="209">
        <f t="shared" si="1"/>
        <v>0.06622511045922223</v>
      </c>
      <c r="J56" s="208">
        <f>SUM(J57:J62)</f>
        <v>2411.04</v>
      </c>
    </row>
    <row r="57" spans="1:10" ht="16.5" customHeight="1">
      <c r="A57" s="6" t="s">
        <v>31</v>
      </c>
      <c r="B57" s="4"/>
      <c r="C57" s="4"/>
      <c r="D57" s="15" t="s">
        <v>107</v>
      </c>
      <c r="E57" s="5">
        <v>1135875</v>
      </c>
      <c r="F57" s="69">
        <v>1135875</v>
      </c>
      <c r="G57" s="69">
        <v>633702.11</v>
      </c>
      <c r="H57" s="49">
        <f t="shared" si="0"/>
        <v>0.5578977528337185</v>
      </c>
      <c r="I57" s="49">
        <f t="shared" si="1"/>
        <v>0.06387423595298447</v>
      </c>
      <c r="J57" s="78">
        <v>2280.04</v>
      </c>
    </row>
    <row r="58" spans="1:10" ht="16.5" customHeight="1">
      <c r="A58" s="6" t="s">
        <v>32</v>
      </c>
      <c r="B58" s="4"/>
      <c r="C58" s="4"/>
      <c r="D58" s="15" t="s">
        <v>108</v>
      </c>
      <c r="E58" s="5">
        <v>7120</v>
      </c>
      <c r="F58" s="69">
        <v>7120</v>
      </c>
      <c r="G58" s="69">
        <v>4093</v>
      </c>
      <c r="H58" s="49">
        <f t="shared" si="0"/>
        <v>0.5748595505617977</v>
      </c>
      <c r="I58" s="49">
        <f t="shared" si="1"/>
        <v>0.0004125554320082119</v>
      </c>
      <c r="J58" s="78">
        <v>0</v>
      </c>
    </row>
    <row r="59" spans="1:10" ht="16.5" customHeight="1">
      <c r="A59" s="6" t="s">
        <v>33</v>
      </c>
      <c r="B59" s="4"/>
      <c r="C59" s="4"/>
      <c r="D59" s="15" t="s">
        <v>109</v>
      </c>
      <c r="E59" s="5">
        <v>1485</v>
      </c>
      <c r="F59" s="69">
        <v>1485</v>
      </c>
      <c r="G59" s="69">
        <v>743</v>
      </c>
      <c r="H59" s="49">
        <f t="shared" si="0"/>
        <v>0.5003367003367003</v>
      </c>
      <c r="I59" s="49">
        <f t="shared" si="1"/>
        <v>7.489095675106315E-05</v>
      </c>
      <c r="J59" s="78">
        <v>1</v>
      </c>
    </row>
    <row r="60" spans="1:10" ht="16.5" customHeight="1">
      <c r="A60" s="6" t="s">
        <v>34</v>
      </c>
      <c r="B60" s="4"/>
      <c r="C60" s="4"/>
      <c r="D60" s="15" t="s">
        <v>110</v>
      </c>
      <c r="E60" s="5">
        <v>10300</v>
      </c>
      <c r="F60" s="69">
        <v>13800</v>
      </c>
      <c r="G60" s="69">
        <v>13618</v>
      </c>
      <c r="H60" s="49">
        <f t="shared" si="0"/>
        <v>0.9868115942028985</v>
      </c>
      <c r="I60" s="49">
        <f t="shared" si="1"/>
        <v>0.0013726312907617467</v>
      </c>
      <c r="J60" s="78">
        <v>130</v>
      </c>
    </row>
    <row r="61" spans="1:10" ht="16.5" customHeight="1">
      <c r="A61" s="46" t="s">
        <v>354</v>
      </c>
      <c r="B61" s="4"/>
      <c r="C61" s="4"/>
      <c r="D61" s="15" t="s">
        <v>114</v>
      </c>
      <c r="E61" s="5">
        <v>500</v>
      </c>
      <c r="F61" s="69">
        <v>500</v>
      </c>
      <c r="G61" s="69">
        <v>0</v>
      </c>
      <c r="H61" s="49">
        <f t="shared" si="0"/>
        <v>0</v>
      </c>
      <c r="I61" s="49">
        <f t="shared" si="1"/>
        <v>0</v>
      </c>
      <c r="J61" s="78">
        <v>0</v>
      </c>
    </row>
    <row r="62" spans="1:10" ht="27.75" customHeight="1">
      <c r="A62" s="46" t="s">
        <v>355</v>
      </c>
      <c r="B62" s="4"/>
      <c r="C62" s="4"/>
      <c r="D62" s="15" t="s">
        <v>106</v>
      </c>
      <c r="E62" s="5">
        <v>1000</v>
      </c>
      <c r="F62" s="69">
        <v>1000</v>
      </c>
      <c r="G62" s="69">
        <v>208.24</v>
      </c>
      <c r="H62" s="49">
        <f t="shared" si="0"/>
        <v>0.20824</v>
      </c>
      <c r="I62" s="49">
        <f t="shared" si="1"/>
        <v>2.098962696344736E-05</v>
      </c>
      <c r="J62" s="69">
        <v>0</v>
      </c>
    </row>
    <row r="63" spans="1:10" ht="27.75" customHeight="1">
      <c r="A63" s="17" t="s">
        <v>448</v>
      </c>
      <c r="B63" s="4"/>
      <c r="C63" s="4"/>
      <c r="D63" s="15" t="s">
        <v>449</v>
      </c>
      <c r="E63" s="5">
        <v>9355</v>
      </c>
      <c r="F63" s="69">
        <v>9355</v>
      </c>
      <c r="G63" s="69">
        <v>4661</v>
      </c>
      <c r="H63" s="49">
        <f t="shared" si="0"/>
        <v>0.4982362373062533</v>
      </c>
      <c r="I63" s="49">
        <f t="shared" si="1"/>
        <v>0.0004698071997533046</v>
      </c>
      <c r="J63" s="69">
        <v>0</v>
      </c>
    </row>
    <row r="64" spans="1:10" s="113" customFormat="1" ht="40.5" customHeight="1">
      <c r="A64" s="163" t="s">
        <v>356</v>
      </c>
      <c r="B64" s="142"/>
      <c r="C64" s="142" t="s">
        <v>156</v>
      </c>
      <c r="D64" s="142"/>
      <c r="E64" s="207">
        <f>SUM(E65:E74)</f>
        <v>1796128</v>
      </c>
      <c r="F64" s="213">
        <f>SUM(F65:F74)</f>
        <v>1803966</v>
      </c>
      <c r="G64" s="213">
        <f>SUM(G65:G74)</f>
        <v>1053568.58</v>
      </c>
      <c r="H64" s="212">
        <f t="shared" si="0"/>
        <v>0.5840290670666742</v>
      </c>
      <c r="I64" s="209">
        <f t="shared" si="1"/>
        <v>0.1061948303621252</v>
      </c>
      <c r="J64" s="208">
        <f>SUM(J65:J74)</f>
        <v>135807.86</v>
      </c>
    </row>
    <row r="65" spans="1:10" ht="16.5" customHeight="1">
      <c r="A65" s="6" t="s">
        <v>31</v>
      </c>
      <c r="B65" s="4"/>
      <c r="C65" s="4"/>
      <c r="D65" s="15" t="s">
        <v>107</v>
      </c>
      <c r="E65" s="5">
        <v>1337000</v>
      </c>
      <c r="F65" s="69">
        <v>1337000</v>
      </c>
      <c r="G65" s="69">
        <v>782145.33</v>
      </c>
      <c r="H65" s="49">
        <f t="shared" si="0"/>
        <v>0.5850002468212415</v>
      </c>
      <c r="I65" s="49">
        <f t="shared" si="1"/>
        <v>0.07883662460575505</v>
      </c>
      <c r="J65" s="78">
        <v>124715.88</v>
      </c>
    </row>
    <row r="66" spans="1:10" ht="16.5" customHeight="1">
      <c r="A66" s="6" t="s">
        <v>32</v>
      </c>
      <c r="B66" s="4"/>
      <c r="C66" s="4"/>
      <c r="D66" s="15" t="s">
        <v>108</v>
      </c>
      <c r="E66" s="5">
        <v>32170</v>
      </c>
      <c r="F66" s="69">
        <v>32170</v>
      </c>
      <c r="G66" s="69">
        <v>19449</v>
      </c>
      <c r="H66" s="49">
        <f t="shared" si="0"/>
        <v>0.6045694746658378</v>
      </c>
      <c r="I66" s="49">
        <f t="shared" si="1"/>
        <v>0.0019603690684406824</v>
      </c>
      <c r="J66" s="78">
        <v>495</v>
      </c>
    </row>
    <row r="67" spans="1:10" ht="16.5" customHeight="1">
      <c r="A67" s="6" t="s">
        <v>33</v>
      </c>
      <c r="B67" s="4"/>
      <c r="C67" s="4"/>
      <c r="D67" s="15" t="s">
        <v>109</v>
      </c>
      <c r="E67" s="5">
        <v>20</v>
      </c>
      <c r="F67" s="69">
        <v>20</v>
      </c>
      <c r="G67" s="69">
        <v>10</v>
      </c>
      <c r="H67" s="49">
        <f t="shared" si="0"/>
        <v>0.5</v>
      </c>
      <c r="I67" s="49">
        <f t="shared" si="1"/>
        <v>1.0079536574840262E-06</v>
      </c>
      <c r="J67" s="78">
        <v>0</v>
      </c>
    </row>
    <row r="68" spans="1:10" ht="16.5" customHeight="1">
      <c r="A68" s="6" t="s">
        <v>34</v>
      </c>
      <c r="B68" s="4"/>
      <c r="C68" s="4"/>
      <c r="D68" s="15" t="s">
        <v>110</v>
      </c>
      <c r="E68" s="5">
        <v>172938</v>
      </c>
      <c r="F68" s="69">
        <v>174276</v>
      </c>
      <c r="G68" s="69">
        <v>96935.8</v>
      </c>
      <c r="H68" s="49">
        <f t="shared" si="0"/>
        <v>0.5562200188207211</v>
      </c>
      <c r="I68" s="49">
        <f aca="true" t="shared" si="3" ref="I68:I131">G68/9921091.04</f>
        <v>0.009770679415114007</v>
      </c>
      <c r="J68" s="78">
        <v>8544.08</v>
      </c>
    </row>
    <row r="69" spans="1:10" ht="16.5" customHeight="1">
      <c r="A69" s="17" t="s">
        <v>155</v>
      </c>
      <c r="B69" s="4"/>
      <c r="C69" s="4"/>
      <c r="D69" s="15" t="s">
        <v>111</v>
      </c>
      <c r="E69" s="5">
        <v>5000</v>
      </c>
      <c r="F69" s="69">
        <v>10500</v>
      </c>
      <c r="G69" s="69">
        <v>17556</v>
      </c>
      <c r="H69" s="49">
        <f t="shared" si="0"/>
        <v>1.672</v>
      </c>
      <c r="I69" s="49">
        <f t="shared" si="3"/>
        <v>0.0017695634410789564</v>
      </c>
      <c r="J69" s="78">
        <v>1734.4</v>
      </c>
    </row>
    <row r="70" spans="1:10" ht="16.5" customHeight="1">
      <c r="A70" s="17" t="s">
        <v>250</v>
      </c>
      <c r="B70" s="4"/>
      <c r="C70" s="4"/>
      <c r="D70" s="15" t="s">
        <v>112</v>
      </c>
      <c r="E70" s="5">
        <v>19000</v>
      </c>
      <c r="F70" s="69">
        <v>19000</v>
      </c>
      <c r="G70" s="69">
        <v>14611.5</v>
      </c>
      <c r="H70" s="49">
        <f t="shared" si="0"/>
        <v>0.7690263157894737</v>
      </c>
      <c r="I70" s="49">
        <f t="shared" si="3"/>
        <v>0.0014727714866327847</v>
      </c>
      <c r="J70" s="78">
        <v>318.5</v>
      </c>
    </row>
    <row r="71" spans="1:10" ht="16.5" customHeight="1">
      <c r="A71" s="17" t="s">
        <v>35</v>
      </c>
      <c r="B71" s="4"/>
      <c r="C71" s="4"/>
      <c r="D71" s="15" t="s">
        <v>113</v>
      </c>
      <c r="E71" s="5">
        <v>110000</v>
      </c>
      <c r="F71" s="69">
        <v>110000</v>
      </c>
      <c r="G71" s="69">
        <v>54249</v>
      </c>
      <c r="H71" s="49">
        <f t="shared" si="0"/>
        <v>0.49317272727272726</v>
      </c>
      <c r="I71" s="49">
        <f t="shared" si="3"/>
        <v>0.005468047796485093</v>
      </c>
      <c r="J71" s="78">
        <v>0</v>
      </c>
    </row>
    <row r="72" spans="1:10" ht="16.5" customHeight="1">
      <c r="A72" s="46" t="s">
        <v>354</v>
      </c>
      <c r="B72" s="4"/>
      <c r="C72" s="4"/>
      <c r="D72" s="15" t="s">
        <v>114</v>
      </c>
      <c r="E72" s="5">
        <v>115000</v>
      </c>
      <c r="F72" s="69">
        <v>115000</v>
      </c>
      <c r="G72" s="69">
        <v>61671</v>
      </c>
      <c r="H72" s="49">
        <f t="shared" si="0"/>
        <v>0.5362695652173913</v>
      </c>
      <c r="I72" s="49">
        <f t="shared" si="3"/>
        <v>0.006216151001069738</v>
      </c>
      <c r="J72" s="78">
        <v>0</v>
      </c>
    </row>
    <row r="73" spans="1:10" ht="16.5" customHeight="1">
      <c r="A73" s="46" t="s">
        <v>357</v>
      </c>
      <c r="B73" s="4"/>
      <c r="C73" s="4"/>
      <c r="D73" s="15" t="s">
        <v>251</v>
      </c>
      <c r="E73" s="5">
        <v>0</v>
      </c>
      <c r="F73" s="69">
        <v>0</v>
      </c>
      <c r="G73" s="69">
        <v>0</v>
      </c>
      <c r="H73" s="49"/>
      <c r="I73" s="49">
        <f t="shared" si="3"/>
        <v>0</v>
      </c>
      <c r="J73" s="78">
        <v>0</v>
      </c>
    </row>
    <row r="74" spans="1:10" ht="26.25" customHeight="1">
      <c r="A74" s="46" t="s">
        <v>355</v>
      </c>
      <c r="B74" s="4"/>
      <c r="C74" s="4"/>
      <c r="D74" s="15" t="s">
        <v>106</v>
      </c>
      <c r="E74" s="5">
        <v>5000</v>
      </c>
      <c r="F74" s="69">
        <v>6000</v>
      </c>
      <c r="G74" s="69">
        <v>6940.95</v>
      </c>
      <c r="H74" s="49">
        <f t="shared" si="0"/>
        <v>1.156825</v>
      </c>
      <c r="I74" s="49">
        <f t="shared" si="3"/>
        <v>0.0006996155938913751</v>
      </c>
      <c r="J74" s="78">
        <v>0</v>
      </c>
    </row>
    <row r="75" spans="1:10" s="113" customFormat="1" ht="39" customHeight="1">
      <c r="A75" s="163" t="s">
        <v>358</v>
      </c>
      <c r="B75" s="142"/>
      <c r="C75" s="142" t="s">
        <v>157</v>
      </c>
      <c r="D75" s="142"/>
      <c r="E75" s="207">
        <f>SUM(E76:E81)</f>
        <v>935207</v>
      </c>
      <c r="F75" s="213">
        <f>SUM(F76:F81)</f>
        <v>935207</v>
      </c>
      <c r="G75" s="213">
        <f>SUM(G76:G81)</f>
        <v>572520.2800000001</v>
      </c>
      <c r="H75" s="212">
        <f t="shared" si="0"/>
        <v>0.6121856230759609</v>
      </c>
      <c r="I75" s="209">
        <f t="shared" si="3"/>
        <v>0.05770739102097789</v>
      </c>
      <c r="J75" s="213">
        <f>SUM(J76:J80)</f>
        <v>9383.9</v>
      </c>
    </row>
    <row r="76" spans="1:10" ht="16.5" customHeight="1">
      <c r="A76" s="17" t="s">
        <v>36</v>
      </c>
      <c r="B76" s="4"/>
      <c r="C76" s="4"/>
      <c r="D76" s="15" t="s">
        <v>115</v>
      </c>
      <c r="E76" s="5">
        <v>232000</v>
      </c>
      <c r="F76" s="69">
        <v>232000</v>
      </c>
      <c r="G76" s="69">
        <v>148838.49</v>
      </c>
      <c r="H76" s="49">
        <f t="shared" si="0"/>
        <v>0.6415452155172413</v>
      </c>
      <c r="I76" s="49">
        <f t="shared" si="3"/>
        <v>0.015002230036989965</v>
      </c>
      <c r="J76" s="71">
        <v>0</v>
      </c>
    </row>
    <row r="77" spans="1:10" ht="24.75" customHeight="1">
      <c r="A77" s="17" t="s">
        <v>413</v>
      </c>
      <c r="B77" s="4"/>
      <c r="C77" s="4"/>
      <c r="D77" s="15" t="s">
        <v>116</v>
      </c>
      <c r="E77" s="5">
        <v>140000</v>
      </c>
      <c r="F77" s="69">
        <v>140000</v>
      </c>
      <c r="G77" s="69">
        <v>99232.71</v>
      </c>
      <c r="H77" s="49">
        <f t="shared" si="0"/>
        <v>0.7088050714285715</v>
      </c>
      <c r="I77" s="49">
        <f t="shared" si="3"/>
        <v>0.010002197298655171</v>
      </c>
      <c r="J77" s="71">
        <v>0</v>
      </c>
    </row>
    <row r="78" spans="1:10" ht="24.75" customHeight="1">
      <c r="A78" s="17" t="s">
        <v>414</v>
      </c>
      <c r="B78" s="4"/>
      <c r="C78" s="4"/>
      <c r="D78" s="15" t="s">
        <v>117</v>
      </c>
      <c r="E78" s="5">
        <v>558907</v>
      </c>
      <c r="F78" s="69">
        <v>558907</v>
      </c>
      <c r="G78" s="69">
        <v>320873.15</v>
      </c>
      <c r="H78" s="49">
        <f t="shared" si="0"/>
        <v>0.5741083042438188</v>
      </c>
      <c r="I78" s="49">
        <f t="shared" si="3"/>
        <v>0.03234252651309206</v>
      </c>
      <c r="J78" s="71">
        <v>9383.9</v>
      </c>
    </row>
    <row r="79" spans="1:10" ht="16.5" customHeight="1">
      <c r="A79" s="17" t="s">
        <v>37</v>
      </c>
      <c r="B79" s="4"/>
      <c r="C79" s="4"/>
      <c r="D79" s="15" t="s">
        <v>119</v>
      </c>
      <c r="E79" s="5">
        <v>100</v>
      </c>
      <c r="F79" s="69">
        <v>100</v>
      </c>
      <c r="G79" s="69">
        <v>32</v>
      </c>
      <c r="H79" s="49">
        <f aca="true" t="shared" si="4" ref="H79:H160">G79/F79</f>
        <v>0.32</v>
      </c>
      <c r="I79" s="49">
        <f t="shared" si="3"/>
        <v>3.2254517039488837E-06</v>
      </c>
      <c r="J79" s="71">
        <f>SUM(J80:J85)</f>
        <v>0</v>
      </c>
    </row>
    <row r="80" spans="1:10" ht="16.5" customHeight="1">
      <c r="A80" s="17" t="s">
        <v>158</v>
      </c>
      <c r="B80" s="4"/>
      <c r="C80" s="4"/>
      <c r="D80" s="15" t="s">
        <v>134</v>
      </c>
      <c r="E80" s="5">
        <v>4000</v>
      </c>
      <c r="F80" s="69">
        <v>4000</v>
      </c>
      <c r="G80" s="69">
        <v>3543.93</v>
      </c>
      <c r="H80" s="49">
        <f t="shared" si="4"/>
        <v>0.8859825</v>
      </c>
      <c r="I80" s="49">
        <f t="shared" si="3"/>
        <v>0.00035721172053673647</v>
      </c>
      <c r="J80" s="71">
        <f>SUM(J82:J86)</f>
        <v>0</v>
      </c>
    </row>
    <row r="81" spans="1:10" ht="16.5" customHeight="1">
      <c r="A81" s="46" t="s">
        <v>16</v>
      </c>
      <c r="B81" s="4"/>
      <c r="C81" s="4"/>
      <c r="D81" s="45" t="s">
        <v>102</v>
      </c>
      <c r="E81" s="5">
        <v>200</v>
      </c>
      <c r="F81" s="69">
        <v>200</v>
      </c>
      <c r="G81" s="69">
        <v>0</v>
      </c>
      <c r="H81" s="49">
        <f t="shared" si="4"/>
        <v>0</v>
      </c>
      <c r="I81" s="49">
        <f t="shared" si="3"/>
        <v>0</v>
      </c>
      <c r="J81" s="71">
        <v>0</v>
      </c>
    </row>
    <row r="82" spans="1:10" s="113" customFormat="1" ht="26.25" customHeight="1">
      <c r="A82" s="163" t="s">
        <v>38</v>
      </c>
      <c r="B82" s="142"/>
      <c r="C82" s="142" t="s">
        <v>159</v>
      </c>
      <c r="D82" s="142"/>
      <c r="E82" s="207">
        <f>SUM(E83:E84)</f>
        <v>4106720</v>
      </c>
      <c r="F82" s="213">
        <f>SUM(F83:F84)</f>
        <v>4106720</v>
      </c>
      <c r="G82" s="213">
        <f>SUM(G83:G84)</f>
        <v>1963433.3</v>
      </c>
      <c r="H82" s="212">
        <f t="shared" si="4"/>
        <v>0.47810254899287025</v>
      </c>
      <c r="I82" s="209">
        <f t="shared" si="3"/>
        <v>0.19790497759609313</v>
      </c>
      <c r="J82" s="213">
        <f>SUM(J83:J87)</f>
        <v>0</v>
      </c>
    </row>
    <row r="83" spans="1:10" ht="17.25" customHeight="1">
      <c r="A83" s="17" t="s">
        <v>39</v>
      </c>
      <c r="B83" s="4"/>
      <c r="C83" s="4"/>
      <c r="D83" s="15" t="s">
        <v>118</v>
      </c>
      <c r="E83" s="5">
        <v>3946720</v>
      </c>
      <c r="F83" s="69">
        <v>3946720</v>
      </c>
      <c r="G83" s="69">
        <v>1879814</v>
      </c>
      <c r="H83" s="49">
        <f t="shared" si="4"/>
        <v>0.4762977865163984</v>
      </c>
      <c r="I83" s="49">
        <f t="shared" si="3"/>
        <v>0.18947653966896771</v>
      </c>
      <c r="J83" s="71">
        <f>SUM(J84:J90)</f>
        <v>0</v>
      </c>
    </row>
    <row r="84" spans="1:10" ht="16.5" customHeight="1">
      <c r="A84" s="17" t="s">
        <v>40</v>
      </c>
      <c r="B84" s="4"/>
      <c r="C84" s="4"/>
      <c r="D84" s="15" t="s">
        <v>120</v>
      </c>
      <c r="E84" s="5">
        <v>160000</v>
      </c>
      <c r="F84" s="69">
        <v>160000</v>
      </c>
      <c r="G84" s="69">
        <v>83619.3</v>
      </c>
      <c r="H84" s="49">
        <f t="shared" si="4"/>
        <v>0.5226206250000001</v>
      </c>
      <c r="I84" s="49">
        <f t="shared" si="3"/>
        <v>0.008428437927125403</v>
      </c>
      <c r="J84" s="71">
        <f>SUM(J85:J91)</f>
        <v>0</v>
      </c>
    </row>
    <row r="85" spans="1:10" ht="18.75" customHeight="1">
      <c r="A85" s="7" t="s">
        <v>42</v>
      </c>
      <c r="B85" s="2">
        <v>758</v>
      </c>
      <c r="C85" s="2"/>
      <c r="D85" s="2"/>
      <c r="E85" s="3">
        <f>SUM(E86,E90,E92,E88)</f>
        <v>3965746</v>
      </c>
      <c r="F85" s="70">
        <f>SUM(F86,F90,F92,F88)</f>
        <v>4054614</v>
      </c>
      <c r="G85" s="70">
        <f>SUM(G86,G90,G92,G88)</f>
        <v>2489205.44</v>
      </c>
      <c r="H85" s="148">
        <f t="shared" si="4"/>
        <v>0.6139192140114941</v>
      </c>
      <c r="I85" s="49">
        <f t="shared" si="3"/>
        <v>0.2509003727477135</v>
      </c>
      <c r="J85" s="79">
        <v>0</v>
      </c>
    </row>
    <row r="86" spans="1:10" s="113" customFormat="1" ht="16.5" customHeight="1">
      <c r="A86" s="163" t="s">
        <v>415</v>
      </c>
      <c r="B86" s="142"/>
      <c r="C86" s="142">
        <v>75801</v>
      </c>
      <c r="D86" s="142"/>
      <c r="E86" s="207">
        <f>SUM(E87)</f>
        <v>3802003</v>
      </c>
      <c r="F86" s="208">
        <f>SUM(F87)</f>
        <v>3885871</v>
      </c>
      <c r="G86" s="208">
        <f>SUM(G87)</f>
        <v>2391304</v>
      </c>
      <c r="H86" s="212">
        <f t="shared" si="4"/>
        <v>0.6153842986553079</v>
      </c>
      <c r="I86" s="209">
        <f t="shared" si="3"/>
        <v>0.24103236129561817</v>
      </c>
      <c r="J86" s="214">
        <v>0</v>
      </c>
    </row>
    <row r="87" spans="1:10" ht="16.5" customHeight="1">
      <c r="A87" s="6" t="s">
        <v>43</v>
      </c>
      <c r="B87" s="4"/>
      <c r="C87" s="4"/>
      <c r="D87" s="15" t="s">
        <v>121</v>
      </c>
      <c r="E87" s="5">
        <v>3802003</v>
      </c>
      <c r="F87" s="69">
        <v>3885871</v>
      </c>
      <c r="G87" s="69">
        <v>2391304</v>
      </c>
      <c r="H87" s="49">
        <f t="shared" si="4"/>
        <v>0.6153842986553079</v>
      </c>
      <c r="I87" s="49">
        <f t="shared" si="3"/>
        <v>0.24103236129561817</v>
      </c>
      <c r="J87" s="81">
        <v>0</v>
      </c>
    </row>
    <row r="88" spans="1:10" s="133" customFormat="1" ht="16.5" customHeight="1" hidden="1">
      <c r="A88" s="134" t="s">
        <v>359</v>
      </c>
      <c r="B88" s="130"/>
      <c r="C88" s="130" t="s">
        <v>360</v>
      </c>
      <c r="D88" s="130"/>
      <c r="E88" s="131">
        <f>SUM(E89)</f>
        <v>0</v>
      </c>
      <c r="F88" s="132">
        <f>F89</f>
        <v>0</v>
      </c>
      <c r="G88" s="132">
        <f>G89</f>
        <v>0</v>
      </c>
      <c r="H88" s="150" t="e">
        <f t="shared" si="4"/>
        <v>#DIV/0!</v>
      </c>
      <c r="I88" s="49">
        <f t="shared" si="3"/>
        <v>0</v>
      </c>
      <c r="J88" s="136">
        <v>0</v>
      </c>
    </row>
    <row r="89" spans="1:10" ht="16.5" customHeight="1" hidden="1">
      <c r="A89" s="46" t="s">
        <v>43</v>
      </c>
      <c r="B89" s="4"/>
      <c r="C89" s="4"/>
      <c r="D89" s="45" t="s">
        <v>121</v>
      </c>
      <c r="E89" s="5">
        <v>0</v>
      </c>
      <c r="F89" s="69">
        <v>0</v>
      </c>
      <c r="G89" s="69">
        <v>0</v>
      </c>
      <c r="H89" s="49" t="e">
        <f t="shared" si="4"/>
        <v>#DIV/0!</v>
      </c>
      <c r="I89" s="49">
        <f t="shared" si="3"/>
        <v>0</v>
      </c>
      <c r="J89" s="81">
        <v>0</v>
      </c>
    </row>
    <row r="90" spans="1:10" s="113" customFormat="1" ht="16.5" customHeight="1">
      <c r="A90" s="163" t="s">
        <v>161</v>
      </c>
      <c r="B90" s="142"/>
      <c r="C90" s="142" t="s">
        <v>162</v>
      </c>
      <c r="D90" s="142"/>
      <c r="E90" s="207">
        <f>SUM(E91)</f>
        <v>29300</v>
      </c>
      <c r="F90" s="208">
        <f>SUM(F91)</f>
        <v>34300</v>
      </c>
      <c r="G90" s="208">
        <f>SUM(G91)</f>
        <v>30677.44</v>
      </c>
      <c r="H90" s="212">
        <f t="shared" si="4"/>
        <v>0.8943860058309038</v>
      </c>
      <c r="I90" s="209">
        <f t="shared" si="3"/>
        <v>0.0030921437850246762</v>
      </c>
      <c r="J90" s="214">
        <v>0</v>
      </c>
    </row>
    <row r="91" spans="1:10" ht="16.5" customHeight="1">
      <c r="A91" s="17" t="s">
        <v>16</v>
      </c>
      <c r="B91" s="4"/>
      <c r="C91" s="4"/>
      <c r="D91" s="15" t="s">
        <v>102</v>
      </c>
      <c r="E91" s="5">
        <v>29300</v>
      </c>
      <c r="F91" s="69">
        <v>34300</v>
      </c>
      <c r="G91" s="69">
        <v>30677.44</v>
      </c>
      <c r="H91" s="49">
        <f t="shared" si="4"/>
        <v>0.8943860058309038</v>
      </c>
      <c r="I91" s="49">
        <f t="shared" si="3"/>
        <v>0.0030921437850246762</v>
      </c>
      <c r="J91" s="81">
        <v>0</v>
      </c>
    </row>
    <row r="92" spans="1:10" s="113" customFormat="1" ht="16.5" customHeight="1">
      <c r="A92" s="163" t="s">
        <v>361</v>
      </c>
      <c r="B92" s="142"/>
      <c r="C92" s="142" t="s">
        <v>122</v>
      </c>
      <c r="D92" s="142"/>
      <c r="E92" s="207">
        <f>SUM(E93)</f>
        <v>134443</v>
      </c>
      <c r="F92" s="208">
        <f>SUM(F93)</f>
        <v>134443</v>
      </c>
      <c r="G92" s="208">
        <f>G93</f>
        <v>67224</v>
      </c>
      <c r="H92" s="212">
        <f t="shared" si="4"/>
        <v>0.5000185952411059</v>
      </c>
      <c r="I92" s="209">
        <f t="shared" si="3"/>
        <v>0.006775867667070617</v>
      </c>
      <c r="J92" s="214">
        <v>0</v>
      </c>
    </row>
    <row r="93" spans="1:10" ht="16.5" customHeight="1">
      <c r="A93" s="6" t="s">
        <v>43</v>
      </c>
      <c r="B93" s="4"/>
      <c r="C93" s="4"/>
      <c r="D93" s="15" t="s">
        <v>121</v>
      </c>
      <c r="E93" s="5">
        <v>134443</v>
      </c>
      <c r="F93" s="69">
        <v>134443</v>
      </c>
      <c r="G93" s="69">
        <v>67224</v>
      </c>
      <c r="H93" s="49">
        <f t="shared" si="4"/>
        <v>0.5000185952411059</v>
      </c>
      <c r="I93" s="49">
        <f t="shared" si="3"/>
        <v>0.006775867667070617</v>
      </c>
      <c r="J93" s="81">
        <v>0</v>
      </c>
    </row>
    <row r="94" spans="1:10" ht="18.75" customHeight="1">
      <c r="A94" s="7" t="s">
        <v>46</v>
      </c>
      <c r="B94" s="2">
        <v>801</v>
      </c>
      <c r="C94" s="2"/>
      <c r="D94" s="2"/>
      <c r="E94" s="3">
        <f>SUM(E95,E109,E116,E104,E119)</f>
        <v>457743</v>
      </c>
      <c r="F94" s="70">
        <f>SUM(F95,F109,F116,F122,F104,F119)</f>
        <v>702479</v>
      </c>
      <c r="G94" s="70">
        <f>SUM(G95,G109,G116,G122,G104,G119,)</f>
        <v>402011.82000000007</v>
      </c>
      <c r="H94" s="148">
        <f t="shared" si="4"/>
        <v>0.5722759256860348</v>
      </c>
      <c r="I94" s="148">
        <f t="shared" si="3"/>
        <v>0.04052092843208101</v>
      </c>
      <c r="J94" s="70">
        <f>SUM(J95,J109,J116,J122,J104,J119,)</f>
        <v>968.05</v>
      </c>
    </row>
    <row r="95" spans="1:10" s="113" customFormat="1" ht="17.25" customHeight="1">
      <c r="A95" s="163" t="s">
        <v>47</v>
      </c>
      <c r="B95" s="142"/>
      <c r="C95" s="142">
        <v>80101</v>
      </c>
      <c r="D95" s="142"/>
      <c r="E95" s="207">
        <f>SUM(E96:E103)</f>
        <v>20185</v>
      </c>
      <c r="F95" s="213">
        <f>SUM(F96:F103)</f>
        <v>26935</v>
      </c>
      <c r="G95" s="213">
        <f>SUM(G96:G103)</f>
        <v>15506.390000000001</v>
      </c>
      <c r="H95" s="212">
        <f t="shared" si="4"/>
        <v>0.5756966771858177</v>
      </c>
      <c r="I95" s="209">
        <f t="shared" si="3"/>
        <v>0.001562972251487373</v>
      </c>
      <c r="J95" s="213">
        <f>SUM(J96:J102)</f>
        <v>1.75</v>
      </c>
    </row>
    <row r="96" spans="1:12" ht="17.25" customHeight="1">
      <c r="A96" s="6" t="s">
        <v>158</v>
      </c>
      <c r="B96" s="4"/>
      <c r="C96" s="4"/>
      <c r="D96" s="4" t="s">
        <v>134</v>
      </c>
      <c r="E96" s="5">
        <v>100</v>
      </c>
      <c r="F96" s="71">
        <v>100</v>
      </c>
      <c r="G96" s="71">
        <v>71</v>
      </c>
      <c r="H96" s="155">
        <f t="shared" si="4"/>
        <v>0.71</v>
      </c>
      <c r="I96" s="49">
        <f t="shared" si="3"/>
        <v>7.1564709681365855E-06</v>
      </c>
      <c r="J96" s="78">
        <v>0</v>
      </c>
      <c r="L96" s="122"/>
    </row>
    <row r="97" spans="1:12" ht="51.75" customHeight="1">
      <c r="A97" s="175" t="s">
        <v>412</v>
      </c>
      <c r="B97" s="4"/>
      <c r="C97" s="4"/>
      <c r="D97" s="45" t="s">
        <v>101</v>
      </c>
      <c r="E97" s="5">
        <v>11640</v>
      </c>
      <c r="F97" s="71">
        <v>14640</v>
      </c>
      <c r="G97" s="71">
        <v>10670</v>
      </c>
      <c r="H97" s="49">
        <f t="shared" si="4"/>
        <v>0.7288251366120219</v>
      </c>
      <c r="I97" s="49">
        <f t="shared" si="3"/>
        <v>0.0010754865525354558</v>
      </c>
      <c r="J97" s="69">
        <v>0</v>
      </c>
      <c r="L97" s="122"/>
    </row>
    <row r="98" spans="1:10" ht="16.5" customHeight="1">
      <c r="A98" s="6" t="s">
        <v>59</v>
      </c>
      <c r="B98" s="4"/>
      <c r="C98" s="4"/>
      <c r="D98" s="15" t="s">
        <v>125</v>
      </c>
      <c r="E98" s="5">
        <v>5345</v>
      </c>
      <c r="F98" s="69">
        <v>7345</v>
      </c>
      <c r="G98" s="69">
        <v>1096.43</v>
      </c>
      <c r="H98" s="49">
        <f t="shared" si="4"/>
        <v>0.14927569775357385</v>
      </c>
      <c r="I98" s="49">
        <f t="shared" si="3"/>
        <v>0.00011051506286752109</v>
      </c>
      <c r="J98" s="78">
        <v>0</v>
      </c>
    </row>
    <row r="99" spans="1:10" ht="16.5" customHeight="1">
      <c r="A99" s="17" t="s">
        <v>16</v>
      </c>
      <c r="B99" s="4"/>
      <c r="C99" s="4"/>
      <c r="D99" s="15" t="s">
        <v>102</v>
      </c>
      <c r="E99" s="5">
        <v>100</v>
      </c>
      <c r="F99" s="69">
        <v>100</v>
      </c>
      <c r="G99" s="69">
        <v>0.6</v>
      </c>
      <c r="H99" s="49">
        <f t="shared" si="4"/>
        <v>0.006</v>
      </c>
      <c r="I99" s="49">
        <f t="shared" si="3"/>
        <v>6.047721944904157E-08</v>
      </c>
      <c r="J99" s="78">
        <v>1.75</v>
      </c>
    </row>
    <row r="100" spans="1:10" ht="16.5" customHeight="1">
      <c r="A100" s="17" t="s">
        <v>16</v>
      </c>
      <c r="B100" s="4"/>
      <c r="C100" s="4"/>
      <c r="D100" s="15" t="s">
        <v>398</v>
      </c>
      <c r="E100" s="5">
        <v>500</v>
      </c>
      <c r="F100" s="69">
        <v>550</v>
      </c>
      <c r="G100" s="69">
        <v>310.36</v>
      </c>
      <c r="H100" s="49">
        <f t="shared" si="4"/>
        <v>0.5642909090909091</v>
      </c>
      <c r="I100" s="49">
        <f t="shared" si="3"/>
        <v>3.1282849713674236E-05</v>
      </c>
      <c r="J100" s="78">
        <v>0</v>
      </c>
    </row>
    <row r="101" spans="1:10" ht="25.5" customHeight="1">
      <c r="A101" s="46" t="s">
        <v>295</v>
      </c>
      <c r="B101" s="4"/>
      <c r="C101" s="4"/>
      <c r="D101" s="45" t="s">
        <v>296</v>
      </c>
      <c r="E101" s="5">
        <v>2500</v>
      </c>
      <c r="F101" s="69">
        <v>4200</v>
      </c>
      <c r="G101" s="69">
        <v>3358</v>
      </c>
      <c r="H101" s="49">
        <f t="shared" si="4"/>
        <v>0.7995238095238095</v>
      </c>
      <c r="I101" s="49">
        <f t="shared" si="3"/>
        <v>0.00033847083818313597</v>
      </c>
      <c r="J101" s="78">
        <v>0</v>
      </c>
    </row>
    <row r="102" spans="1:10" s="123" customFormat="1" ht="16.5" customHeight="1" hidden="1">
      <c r="A102" s="46" t="s">
        <v>8</v>
      </c>
      <c r="B102" s="45"/>
      <c r="C102" s="45"/>
      <c r="D102" s="45" t="s">
        <v>199</v>
      </c>
      <c r="E102" s="47">
        <v>0</v>
      </c>
      <c r="F102" s="74">
        <v>0</v>
      </c>
      <c r="G102" s="74">
        <v>0</v>
      </c>
      <c r="H102" s="49" t="e">
        <f t="shared" si="4"/>
        <v>#DIV/0!</v>
      </c>
      <c r="I102" s="49">
        <f t="shared" si="3"/>
        <v>0</v>
      </c>
      <c r="J102" s="81">
        <v>0</v>
      </c>
    </row>
    <row r="103" spans="1:10" s="123" customFormat="1" ht="51" customHeight="1" hidden="1">
      <c r="A103" s="46" t="s">
        <v>362</v>
      </c>
      <c r="B103" s="45"/>
      <c r="C103" s="45"/>
      <c r="D103" s="15" t="s">
        <v>406</v>
      </c>
      <c r="E103" s="47">
        <v>0</v>
      </c>
      <c r="F103" s="74">
        <v>0</v>
      </c>
      <c r="G103" s="74">
        <v>0</v>
      </c>
      <c r="H103" s="49" t="e">
        <f t="shared" si="4"/>
        <v>#DIV/0!</v>
      </c>
      <c r="I103" s="49">
        <f t="shared" si="3"/>
        <v>0</v>
      </c>
      <c r="J103" s="74">
        <v>0</v>
      </c>
    </row>
    <row r="104" spans="1:10" s="113" customFormat="1" ht="27.75" customHeight="1">
      <c r="A104" s="163" t="s">
        <v>280</v>
      </c>
      <c r="B104" s="142"/>
      <c r="C104" s="142" t="s">
        <v>188</v>
      </c>
      <c r="D104" s="142"/>
      <c r="E104" s="207">
        <f>E108+E105+E107</f>
        <v>89617</v>
      </c>
      <c r="F104" s="213">
        <f>F108+F105+F107</f>
        <v>205226</v>
      </c>
      <c r="G104" s="213">
        <f>G108+G105+G107+G106</f>
        <v>119773.08</v>
      </c>
      <c r="H104" s="212">
        <f t="shared" si="4"/>
        <v>0.5836155262978375</v>
      </c>
      <c r="I104" s="209">
        <f t="shared" si="3"/>
        <v>0.012072571405412687</v>
      </c>
      <c r="J104" s="214">
        <v>0</v>
      </c>
    </row>
    <row r="105" spans="1:10" s="123" customFormat="1" ht="17.25" customHeight="1">
      <c r="A105" s="17" t="s">
        <v>59</v>
      </c>
      <c r="B105" s="15"/>
      <c r="C105" s="15"/>
      <c r="D105" s="15" t="s">
        <v>125</v>
      </c>
      <c r="E105" s="14">
        <v>11304</v>
      </c>
      <c r="F105" s="124">
        <v>3700</v>
      </c>
      <c r="G105" s="124">
        <v>2340</v>
      </c>
      <c r="H105" s="155">
        <f t="shared" si="4"/>
        <v>0.6324324324324324</v>
      </c>
      <c r="I105" s="49">
        <f t="shared" si="3"/>
        <v>0.00023586115585126212</v>
      </c>
      <c r="J105" s="176">
        <v>0</v>
      </c>
    </row>
    <row r="106" spans="1:10" s="123" customFormat="1" ht="17.25" customHeight="1">
      <c r="A106" s="17" t="s">
        <v>16</v>
      </c>
      <c r="B106" s="15"/>
      <c r="C106" s="15"/>
      <c r="D106" s="15" t="s">
        <v>102</v>
      </c>
      <c r="E106" s="14">
        <v>0</v>
      </c>
      <c r="F106" s="124">
        <v>0</v>
      </c>
      <c r="G106" s="124">
        <v>0.28</v>
      </c>
      <c r="H106" s="155"/>
      <c r="I106" s="49">
        <f t="shared" si="3"/>
        <v>2.8222702409552737E-08</v>
      </c>
      <c r="J106" s="176">
        <v>0</v>
      </c>
    </row>
    <row r="107" spans="1:10" s="123" customFormat="1" ht="29.25" customHeight="1">
      <c r="A107" s="17" t="s">
        <v>308</v>
      </c>
      <c r="B107" s="15"/>
      <c r="C107" s="15"/>
      <c r="D107" s="15" t="s">
        <v>160</v>
      </c>
      <c r="E107" s="14">
        <v>0</v>
      </c>
      <c r="F107" s="124">
        <v>123213</v>
      </c>
      <c r="G107" s="124">
        <v>61605</v>
      </c>
      <c r="H107" s="155">
        <f t="shared" si="4"/>
        <v>0.4999878259599231</v>
      </c>
      <c r="I107" s="49">
        <f t="shared" si="3"/>
        <v>0.006209498506930343</v>
      </c>
      <c r="J107" s="176">
        <v>0</v>
      </c>
    </row>
    <row r="108" spans="1:10" ht="38.25" customHeight="1">
      <c r="A108" s="173" t="s">
        <v>417</v>
      </c>
      <c r="B108" s="4"/>
      <c r="C108" s="4"/>
      <c r="D108" s="45" t="s">
        <v>97</v>
      </c>
      <c r="E108" s="5">
        <v>78313</v>
      </c>
      <c r="F108" s="69">
        <v>78313</v>
      </c>
      <c r="G108" s="69">
        <v>55827.8</v>
      </c>
      <c r="H108" s="49">
        <f t="shared" si="4"/>
        <v>0.712880364690409</v>
      </c>
      <c r="I108" s="49">
        <f t="shared" si="3"/>
        <v>0.005627183519928672</v>
      </c>
      <c r="J108" s="69">
        <v>0</v>
      </c>
    </row>
    <row r="109" spans="1:10" s="113" customFormat="1" ht="16.5" customHeight="1">
      <c r="A109" s="163" t="s">
        <v>123</v>
      </c>
      <c r="B109" s="142"/>
      <c r="C109" s="142" t="s">
        <v>124</v>
      </c>
      <c r="D109" s="142"/>
      <c r="E109" s="207">
        <f>SUM(E110:E115)</f>
        <v>254936</v>
      </c>
      <c r="F109" s="213">
        <f>SUM(F110:F115)</f>
        <v>376941</v>
      </c>
      <c r="G109" s="213">
        <f>SUM(G110:G115)</f>
        <v>208210.95</v>
      </c>
      <c r="H109" s="212">
        <f t="shared" si="4"/>
        <v>0.5523701321957548</v>
      </c>
      <c r="I109" s="209">
        <f t="shared" si="3"/>
        <v>0.02098669885807237</v>
      </c>
      <c r="J109" s="208">
        <f>SUM(J110:J115)</f>
        <v>966.3</v>
      </c>
    </row>
    <row r="110" spans="1:10" ht="16.5" customHeight="1">
      <c r="A110" s="17" t="s">
        <v>59</v>
      </c>
      <c r="B110" s="4"/>
      <c r="C110" s="15"/>
      <c r="D110" s="15" t="s">
        <v>125</v>
      </c>
      <c r="E110" s="5">
        <v>158140</v>
      </c>
      <c r="F110" s="69">
        <v>158140</v>
      </c>
      <c r="G110" s="69">
        <v>72886.48</v>
      </c>
      <c r="H110" s="49">
        <f t="shared" si="4"/>
        <v>0.4608984444163399</v>
      </c>
      <c r="I110" s="49">
        <f t="shared" si="3"/>
        <v>0.0073466194097136315</v>
      </c>
      <c r="J110" s="78">
        <v>950.4</v>
      </c>
    </row>
    <row r="111" spans="1:10" ht="16.5" customHeight="1">
      <c r="A111" s="17" t="s">
        <v>16</v>
      </c>
      <c r="B111" s="4"/>
      <c r="C111" s="15"/>
      <c r="D111" s="15" t="s">
        <v>102</v>
      </c>
      <c r="E111" s="5">
        <v>170</v>
      </c>
      <c r="F111" s="69">
        <v>170</v>
      </c>
      <c r="G111" s="69">
        <v>131.9</v>
      </c>
      <c r="H111" s="49">
        <f t="shared" si="4"/>
        <v>0.7758823529411765</v>
      </c>
      <c r="I111" s="49">
        <f t="shared" si="3"/>
        <v>1.3294908742214306E-05</v>
      </c>
      <c r="J111" s="78">
        <v>15.9</v>
      </c>
    </row>
    <row r="112" spans="1:10" ht="26.25" customHeight="1">
      <c r="A112" s="46" t="s">
        <v>295</v>
      </c>
      <c r="B112" s="4"/>
      <c r="C112" s="15"/>
      <c r="D112" s="45" t="s">
        <v>296</v>
      </c>
      <c r="E112" s="5">
        <v>480</v>
      </c>
      <c r="F112" s="69">
        <v>480</v>
      </c>
      <c r="G112" s="69">
        <v>0</v>
      </c>
      <c r="H112" s="49">
        <f t="shared" si="4"/>
        <v>0</v>
      </c>
      <c r="I112" s="49">
        <f t="shared" si="3"/>
        <v>0</v>
      </c>
      <c r="J112" s="69">
        <v>0</v>
      </c>
    </row>
    <row r="113" spans="1:10" ht="15" customHeight="1" hidden="1">
      <c r="A113" s="46" t="s">
        <v>8</v>
      </c>
      <c r="B113" s="4"/>
      <c r="C113" s="15"/>
      <c r="D113" s="45" t="s">
        <v>199</v>
      </c>
      <c r="E113" s="5">
        <v>0</v>
      </c>
      <c r="F113" s="69">
        <v>0</v>
      </c>
      <c r="G113" s="69">
        <v>0</v>
      </c>
      <c r="H113" s="49" t="e">
        <f t="shared" si="4"/>
        <v>#DIV/0!</v>
      </c>
      <c r="I113" s="49">
        <f t="shared" si="3"/>
        <v>0</v>
      </c>
      <c r="J113" s="69">
        <v>0</v>
      </c>
    </row>
    <row r="114" spans="1:10" ht="29.25" customHeight="1">
      <c r="A114" s="17" t="s">
        <v>308</v>
      </c>
      <c r="B114" s="4"/>
      <c r="C114" s="15"/>
      <c r="D114" s="15" t="s">
        <v>160</v>
      </c>
      <c r="E114" s="5">
        <v>0</v>
      </c>
      <c r="F114" s="69">
        <v>122005</v>
      </c>
      <c r="G114" s="69">
        <v>61003</v>
      </c>
      <c r="H114" s="49">
        <f t="shared" si="4"/>
        <v>0.500004098192697</v>
      </c>
      <c r="I114" s="49">
        <f t="shared" si="3"/>
        <v>0.006148819696749804</v>
      </c>
      <c r="J114" s="69">
        <v>0</v>
      </c>
    </row>
    <row r="115" spans="1:10" ht="39" customHeight="1">
      <c r="A115" s="173" t="s">
        <v>417</v>
      </c>
      <c r="B115" s="4"/>
      <c r="C115" s="15"/>
      <c r="D115" s="45" t="s">
        <v>97</v>
      </c>
      <c r="E115" s="5">
        <v>96146</v>
      </c>
      <c r="F115" s="69">
        <v>96146</v>
      </c>
      <c r="G115" s="69">
        <v>74189.57</v>
      </c>
      <c r="H115" s="49">
        <f t="shared" si="4"/>
        <v>0.7716344933746594</v>
      </c>
      <c r="I115" s="49">
        <f t="shared" si="3"/>
        <v>0.007477964842866719</v>
      </c>
      <c r="J115" s="69">
        <v>0</v>
      </c>
    </row>
    <row r="116" spans="1:10" s="113" customFormat="1" ht="16.5" customHeight="1">
      <c r="A116" s="163" t="s">
        <v>49</v>
      </c>
      <c r="B116" s="142"/>
      <c r="C116" s="142">
        <v>80110</v>
      </c>
      <c r="D116" s="142"/>
      <c r="E116" s="207">
        <f>SUM(E117:E118)</f>
        <v>0</v>
      </c>
      <c r="F116" s="208">
        <f>SUM(F117:F118)</f>
        <v>372</v>
      </c>
      <c r="G116" s="208">
        <f>SUM(G117:G117)</f>
        <v>372</v>
      </c>
      <c r="H116" s="209">
        <f t="shared" si="4"/>
        <v>1</v>
      </c>
      <c r="I116" s="209">
        <f t="shared" si="3"/>
        <v>3.749587605840577E-05</v>
      </c>
      <c r="J116" s="214">
        <v>0</v>
      </c>
    </row>
    <row r="117" spans="1:10" ht="26.25" customHeight="1">
      <c r="A117" s="46" t="s">
        <v>295</v>
      </c>
      <c r="B117" s="4"/>
      <c r="C117" s="4"/>
      <c r="D117" s="15" t="s">
        <v>296</v>
      </c>
      <c r="E117" s="5">
        <v>0</v>
      </c>
      <c r="F117" s="69">
        <v>372</v>
      </c>
      <c r="G117" s="69">
        <v>372</v>
      </c>
      <c r="H117" s="49">
        <f t="shared" si="4"/>
        <v>1</v>
      </c>
      <c r="I117" s="49">
        <f t="shared" si="3"/>
        <v>3.749587605840577E-05</v>
      </c>
      <c r="J117" s="78">
        <v>0</v>
      </c>
    </row>
    <row r="118" spans="1:10" ht="50.25" customHeight="1" hidden="1">
      <c r="A118" s="46" t="s">
        <v>362</v>
      </c>
      <c r="B118" s="4"/>
      <c r="C118" s="4"/>
      <c r="D118" s="45" t="s">
        <v>406</v>
      </c>
      <c r="E118" s="5">
        <v>0</v>
      </c>
      <c r="F118" s="69">
        <v>0</v>
      </c>
      <c r="G118" s="69">
        <v>0</v>
      </c>
      <c r="H118" s="49" t="e">
        <f t="shared" si="4"/>
        <v>#DIV/0!</v>
      </c>
      <c r="I118" s="49">
        <f t="shared" si="3"/>
        <v>0</v>
      </c>
      <c r="J118" s="69">
        <v>0</v>
      </c>
    </row>
    <row r="119" spans="1:10" s="113" customFormat="1" ht="16.5" customHeight="1">
      <c r="A119" s="163" t="s">
        <v>363</v>
      </c>
      <c r="B119" s="142"/>
      <c r="C119" s="142" t="s">
        <v>239</v>
      </c>
      <c r="D119" s="142"/>
      <c r="E119" s="207">
        <f>SUM(E120,E121)</f>
        <v>93005</v>
      </c>
      <c r="F119" s="213">
        <f>SUM(F120,F121)</f>
        <v>93005</v>
      </c>
      <c r="G119" s="213">
        <f>SUM(G120,G121)</f>
        <v>58149.4</v>
      </c>
      <c r="H119" s="212">
        <f t="shared" si="4"/>
        <v>0.6252287511424117</v>
      </c>
      <c r="I119" s="209">
        <f t="shared" si="3"/>
        <v>0.005861190041050163</v>
      </c>
      <c r="J119" s="208">
        <f>J120+J121</f>
        <v>0</v>
      </c>
    </row>
    <row r="120" spans="1:10" ht="16.5" customHeight="1">
      <c r="A120" s="46" t="s">
        <v>59</v>
      </c>
      <c r="B120" s="4"/>
      <c r="C120" s="4"/>
      <c r="D120" s="45" t="s">
        <v>125</v>
      </c>
      <c r="E120" s="5">
        <v>93000</v>
      </c>
      <c r="F120" s="69">
        <v>93000</v>
      </c>
      <c r="G120" s="69">
        <v>58136.75</v>
      </c>
      <c r="H120" s="49">
        <f t="shared" si="4"/>
        <v>0.6251263440860215</v>
      </c>
      <c r="I120" s="49">
        <f t="shared" si="3"/>
        <v>0.005859914979673446</v>
      </c>
      <c r="J120" s="78">
        <v>0</v>
      </c>
    </row>
    <row r="121" spans="1:12" ht="16.5" customHeight="1">
      <c r="A121" s="46" t="s">
        <v>16</v>
      </c>
      <c r="B121" s="4"/>
      <c r="C121" s="4"/>
      <c r="D121" s="45" t="s">
        <v>102</v>
      </c>
      <c r="E121" s="5">
        <v>5</v>
      </c>
      <c r="F121" s="69">
        <v>5</v>
      </c>
      <c r="G121" s="69">
        <v>12.65</v>
      </c>
      <c r="H121" s="49">
        <f t="shared" si="4"/>
        <v>2.5300000000000002</v>
      </c>
      <c r="I121" s="49">
        <f t="shared" si="3"/>
        <v>1.275061376717293E-06</v>
      </c>
      <c r="J121" s="78">
        <v>0</v>
      </c>
      <c r="L121" s="122"/>
    </row>
    <row r="122" spans="1:10" ht="16.5" customHeight="1" hidden="1">
      <c r="A122" s="46" t="s">
        <v>15</v>
      </c>
      <c r="B122" s="4"/>
      <c r="C122" s="45" t="s">
        <v>142</v>
      </c>
      <c r="D122" s="45"/>
      <c r="E122" s="5">
        <v>0</v>
      </c>
      <c r="F122" s="69">
        <f>SUM(F123)</f>
        <v>0</v>
      </c>
      <c r="G122" s="69">
        <f>SUM(G123)</f>
        <v>0</v>
      </c>
      <c r="H122" s="49" t="e">
        <f t="shared" si="4"/>
        <v>#DIV/0!</v>
      </c>
      <c r="I122" s="49">
        <f t="shared" si="3"/>
        <v>0</v>
      </c>
      <c r="J122" s="78">
        <v>0</v>
      </c>
    </row>
    <row r="123" spans="1:10" ht="26.25" customHeight="1" hidden="1">
      <c r="A123" s="17" t="s">
        <v>185</v>
      </c>
      <c r="B123" s="4"/>
      <c r="C123" s="4"/>
      <c r="D123" s="45" t="s">
        <v>160</v>
      </c>
      <c r="E123" s="5">
        <v>0</v>
      </c>
      <c r="F123" s="69">
        <v>0</v>
      </c>
      <c r="G123" s="69">
        <v>0</v>
      </c>
      <c r="H123" s="49" t="e">
        <f t="shared" si="4"/>
        <v>#DIV/0!</v>
      </c>
      <c r="I123" s="49">
        <f t="shared" si="3"/>
        <v>0</v>
      </c>
      <c r="J123" s="78">
        <v>0</v>
      </c>
    </row>
    <row r="124" spans="1:10" ht="16.5" customHeight="1">
      <c r="A124" s="11" t="s">
        <v>51</v>
      </c>
      <c r="B124" s="44" t="s">
        <v>299</v>
      </c>
      <c r="C124" s="44"/>
      <c r="D124" s="44"/>
      <c r="E124" s="48">
        <f>SUM(E125)</f>
        <v>0</v>
      </c>
      <c r="F124" s="72">
        <f>F125</f>
        <v>2745</v>
      </c>
      <c r="G124" s="72">
        <f>G125</f>
        <v>2745</v>
      </c>
      <c r="H124" s="148">
        <f t="shared" si="4"/>
        <v>1</v>
      </c>
      <c r="I124" s="148">
        <f t="shared" si="3"/>
        <v>0.00027668327897936517</v>
      </c>
      <c r="J124" s="80">
        <v>0</v>
      </c>
    </row>
    <row r="125" spans="1:10" s="113" customFormat="1" ht="16.5" customHeight="1">
      <c r="A125" s="163" t="s">
        <v>52</v>
      </c>
      <c r="B125" s="142"/>
      <c r="C125" s="142" t="s">
        <v>300</v>
      </c>
      <c r="D125" s="142"/>
      <c r="E125" s="207">
        <f>SUM(E126:E127)</f>
        <v>0</v>
      </c>
      <c r="F125" s="208">
        <f>SUM(F126:F127)</f>
        <v>2745</v>
      </c>
      <c r="G125" s="208">
        <f>G126+G127</f>
        <v>2745</v>
      </c>
      <c r="H125" s="212">
        <f t="shared" si="4"/>
        <v>1</v>
      </c>
      <c r="I125" s="209">
        <f t="shared" si="3"/>
        <v>0.00027668327897936517</v>
      </c>
      <c r="J125" s="214">
        <v>0</v>
      </c>
    </row>
    <row r="126" spans="1:10" ht="16.5" customHeight="1" hidden="1">
      <c r="A126" s="46" t="s">
        <v>158</v>
      </c>
      <c r="B126" s="45"/>
      <c r="C126" s="4"/>
      <c r="D126" s="45" t="s">
        <v>134</v>
      </c>
      <c r="E126" s="5">
        <v>0</v>
      </c>
      <c r="F126" s="69">
        <v>0</v>
      </c>
      <c r="G126" s="69">
        <v>0</v>
      </c>
      <c r="H126" s="150"/>
      <c r="I126" s="49">
        <f t="shared" si="3"/>
        <v>0</v>
      </c>
      <c r="J126" s="78">
        <v>0</v>
      </c>
    </row>
    <row r="127" spans="1:10" ht="16.5" customHeight="1">
      <c r="A127" s="46" t="s">
        <v>8</v>
      </c>
      <c r="B127" s="45"/>
      <c r="C127" s="4"/>
      <c r="D127" s="45" t="s">
        <v>199</v>
      </c>
      <c r="E127" s="5">
        <v>0</v>
      </c>
      <c r="F127" s="69">
        <v>2745</v>
      </c>
      <c r="G127" s="69">
        <v>2745</v>
      </c>
      <c r="H127" s="49">
        <f t="shared" si="4"/>
        <v>1</v>
      </c>
      <c r="I127" s="49">
        <f t="shared" si="3"/>
        <v>0.00027668327897936517</v>
      </c>
      <c r="J127" s="78">
        <v>0</v>
      </c>
    </row>
    <row r="128" spans="1:10" ht="16.5" customHeight="1">
      <c r="A128" s="7" t="s">
        <v>126</v>
      </c>
      <c r="B128" s="2" t="s">
        <v>127</v>
      </c>
      <c r="C128" s="45"/>
      <c r="D128" s="2"/>
      <c r="E128" s="3">
        <f>SUM(E131,E136,E139,E147,E150,E152,E156,E144,E129)</f>
        <v>3191560</v>
      </c>
      <c r="F128" s="70">
        <f>SUM(F131,F136,F139,F147,F150,F152,F156,F144,F129,F142)</f>
        <v>3455371.28</v>
      </c>
      <c r="G128" s="70">
        <f>SUM(G131,G136,G139,G147,G150,G152,G156,G144,G129,G142)</f>
        <v>2075571.3</v>
      </c>
      <c r="H128" s="148">
        <f t="shared" si="4"/>
        <v>0.6006796757308234</v>
      </c>
      <c r="I128" s="148">
        <f t="shared" si="3"/>
        <v>0.2092079683203875</v>
      </c>
      <c r="J128" s="70">
        <f>SUM(J131,J136,J139,J147,J150,J152,J156,J144,J129)</f>
        <v>634495.11</v>
      </c>
    </row>
    <row r="129" spans="1:10" s="63" customFormat="1" ht="16.5" customHeight="1">
      <c r="A129" s="163" t="s">
        <v>455</v>
      </c>
      <c r="B129" s="2"/>
      <c r="C129" s="142" t="s">
        <v>456</v>
      </c>
      <c r="D129" s="142"/>
      <c r="E129" s="207">
        <v>0</v>
      </c>
      <c r="F129" s="213">
        <f>F130</f>
        <v>15000</v>
      </c>
      <c r="G129" s="213">
        <f>G130</f>
        <v>7500</v>
      </c>
      <c r="H129" s="209">
        <f t="shared" si="4"/>
        <v>0.5</v>
      </c>
      <c r="I129" s="209">
        <f t="shared" si="3"/>
        <v>0.0007559652431130197</v>
      </c>
      <c r="J129" s="214">
        <v>0</v>
      </c>
    </row>
    <row r="130" spans="1:10" ht="28.5" customHeight="1">
      <c r="A130" s="17" t="s">
        <v>308</v>
      </c>
      <c r="B130" s="2"/>
      <c r="C130" s="45"/>
      <c r="D130" s="15" t="s">
        <v>160</v>
      </c>
      <c r="E130" s="14">
        <v>0</v>
      </c>
      <c r="F130" s="124">
        <v>15000</v>
      </c>
      <c r="G130" s="124">
        <v>7500</v>
      </c>
      <c r="H130" s="49">
        <f t="shared" si="4"/>
        <v>0.5</v>
      </c>
      <c r="I130" s="49">
        <f t="shared" si="3"/>
        <v>0.0007559652431130197</v>
      </c>
      <c r="J130" s="75">
        <v>0</v>
      </c>
    </row>
    <row r="131" spans="1:10" s="113" customFormat="1" ht="41.25" customHeight="1">
      <c r="A131" s="215" t="s">
        <v>277</v>
      </c>
      <c r="B131" s="138"/>
      <c r="C131" s="138" t="s">
        <v>135</v>
      </c>
      <c r="D131" s="138"/>
      <c r="E131" s="217">
        <f>SUM(E132:E135)</f>
        <v>2830200</v>
      </c>
      <c r="F131" s="218">
        <f>SUM(F132:F135)</f>
        <v>2836900</v>
      </c>
      <c r="G131" s="218">
        <f>SUM(G132:G135)</f>
        <v>1650425.29</v>
      </c>
      <c r="H131" s="212">
        <f t="shared" si="4"/>
        <v>0.5817706968874475</v>
      </c>
      <c r="I131" s="209">
        <f t="shared" si="3"/>
        <v>0.16635522074596346</v>
      </c>
      <c r="J131" s="208">
        <f>SUM(J132:J135)</f>
        <v>634495.11</v>
      </c>
    </row>
    <row r="132" spans="1:10" ht="16.5" customHeight="1">
      <c r="A132" s="8" t="s">
        <v>16</v>
      </c>
      <c r="B132" s="2"/>
      <c r="C132" s="9"/>
      <c r="D132" s="45" t="s">
        <v>102</v>
      </c>
      <c r="E132" s="47">
        <v>100</v>
      </c>
      <c r="F132" s="74">
        <v>100</v>
      </c>
      <c r="G132" s="74">
        <v>29</v>
      </c>
      <c r="H132" s="49">
        <f t="shared" si="4"/>
        <v>0.29</v>
      </c>
      <c r="I132" s="49">
        <f aca="true" t="shared" si="5" ref="I132:I195">G132/9921091.04</f>
        <v>2.923065606703676E-06</v>
      </c>
      <c r="J132" s="81">
        <v>0</v>
      </c>
    </row>
    <row r="133" spans="1:10" ht="16.5" customHeight="1">
      <c r="A133" s="8" t="s">
        <v>8</v>
      </c>
      <c r="B133" s="2"/>
      <c r="C133" s="9"/>
      <c r="D133" s="45" t="s">
        <v>199</v>
      </c>
      <c r="E133" s="47">
        <v>2000</v>
      </c>
      <c r="F133" s="74">
        <v>2000</v>
      </c>
      <c r="G133" s="74">
        <v>220</v>
      </c>
      <c r="H133" s="49">
        <f t="shared" si="4"/>
        <v>0.11</v>
      </c>
      <c r="I133" s="49">
        <f t="shared" si="5"/>
        <v>2.2174980464648575E-05</v>
      </c>
      <c r="J133" s="81">
        <v>0</v>
      </c>
    </row>
    <row r="134" spans="1:10" ht="39" customHeight="1">
      <c r="A134" s="17" t="s">
        <v>411</v>
      </c>
      <c r="B134" s="2"/>
      <c r="C134" s="9"/>
      <c r="D134" s="9" t="s">
        <v>103</v>
      </c>
      <c r="E134" s="10">
        <v>2816100</v>
      </c>
      <c r="F134" s="73">
        <v>2822800</v>
      </c>
      <c r="G134" s="73">
        <v>1641500</v>
      </c>
      <c r="H134" s="49">
        <f t="shared" si="4"/>
        <v>0.5815148079920646</v>
      </c>
      <c r="I134" s="49">
        <f t="shared" si="5"/>
        <v>0.1654555928760029</v>
      </c>
      <c r="J134" s="74">
        <v>0</v>
      </c>
    </row>
    <row r="135" spans="1:10" ht="40.5" customHeight="1">
      <c r="A135" s="18" t="s">
        <v>348</v>
      </c>
      <c r="B135" s="2"/>
      <c r="C135" s="9"/>
      <c r="D135" s="9" t="s">
        <v>104</v>
      </c>
      <c r="E135" s="10">
        <v>12000</v>
      </c>
      <c r="F135" s="73">
        <v>12000</v>
      </c>
      <c r="G135" s="73">
        <v>8676.29</v>
      </c>
      <c r="H135" s="49">
        <f t="shared" si="4"/>
        <v>0.7230241666666667</v>
      </c>
      <c r="I135" s="49">
        <f t="shared" si="5"/>
        <v>0.0008745298238892082</v>
      </c>
      <c r="J135" s="74">
        <v>634495.11</v>
      </c>
    </row>
    <row r="136" spans="1:10" s="113" customFormat="1" ht="66" customHeight="1">
      <c r="A136" s="111" t="s">
        <v>342</v>
      </c>
      <c r="B136" s="142"/>
      <c r="C136" s="142" t="s">
        <v>128</v>
      </c>
      <c r="D136" s="142"/>
      <c r="E136" s="207">
        <f>SUM(E137,E138)</f>
        <v>32200</v>
      </c>
      <c r="F136" s="208">
        <f>SUM(F137,F138)</f>
        <v>32200</v>
      </c>
      <c r="G136" s="208">
        <f>SUM(G137,G138)</f>
        <v>23263</v>
      </c>
      <c r="H136" s="212">
        <f t="shared" si="4"/>
        <v>0.7224534161490683</v>
      </c>
      <c r="I136" s="209">
        <f t="shared" si="5"/>
        <v>0.0023448025934050903</v>
      </c>
      <c r="J136" s="208">
        <f>SUM(J137,J138)</f>
        <v>0</v>
      </c>
    </row>
    <row r="137" spans="1:10" ht="39.75" customHeight="1">
      <c r="A137" s="17" t="s">
        <v>411</v>
      </c>
      <c r="B137" s="4"/>
      <c r="C137" s="4"/>
      <c r="D137" s="15" t="s">
        <v>103</v>
      </c>
      <c r="E137" s="5">
        <v>19100</v>
      </c>
      <c r="F137" s="69">
        <v>19100</v>
      </c>
      <c r="G137" s="69">
        <v>12473</v>
      </c>
      <c r="H137" s="49">
        <f t="shared" si="4"/>
        <v>0.6530366492146596</v>
      </c>
      <c r="I137" s="49">
        <f t="shared" si="5"/>
        <v>0.001257220596979826</v>
      </c>
      <c r="J137" s="69">
        <v>0</v>
      </c>
    </row>
    <row r="138" spans="1:10" ht="25.5">
      <c r="A138" s="17" t="s">
        <v>308</v>
      </c>
      <c r="B138" s="4"/>
      <c r="C138" s="4"/>
      <c r="D138" s="15" t="s">
        <v>160</v>
      </c>
      <c r="E138" s="5">
        <v>13100</v>
      </c>
      <c r="F138" s="69">
        <v>13100</v>
      </c>
      <c r="G138" s="69">
        <v>10790</v>
      </c>
      <c r="H138" s="49">
        <f t="shared" si="4"/>
        <v>0.8236641221374046</v>
      </c>
      <c r="I138" s="49">
        <f t="shared" si="5"/>
        <v>0.0010875819964252641</v>
      </c>
      <c r="J138" s="69">
        <v>0</v>
      </c>
    </row>
    <row r="139" spans="1:10" s="113" customFormat="1" ht="29.25" customHeight="1">
      <c r="A139" s="219" t="s">
        <v>247</v>
      </c>
      <c r="B139" s="220"/>
      <c r="C139" s="142" t="s">
        <v>129</v>
      </c>
      <c r="D139" s="142"/>
      <c r="E139" s="207">
        <f>SUM(E141:E141)</f>
        <v>44700</v>
      </c>
      <c r="F139" s="208">
        <f>SUM(F140:F141)</f>
        <v>131841</v>
      </c>
      <c r="G139" s="208">
        <f>SUM(G140:G141)</f>
        <v>104562</v>
      </c>
      <c r="H139" s="212">
        <f t="shared" si="4"/>
        <v>0.7930916786128746</v>
      </c>
      <c r="I139" s="209">
        <f t="shared" si="5"/>
        <v>0.010539365033384474</v>
      </c>
      <c r="J139" s="214">
        <v>0</v>
      </c>
    </row>
    <row r="140" spans="1:10" ht="16.5" customHeight="1" hidden="1">
      <c r="A140" s="65" t="s">
        <v>8</v>
      </c>
      <c r="B140" s="82"/>
      <c r="C140" s="15"/>
      <c r="D140" s="15" t="s">
        <v>199</v>
      </c>
      <c r="E140" s="14">
        <v>0</v>
      </c>
      <c r="F140" s="75">
        <v>0</v>
      </c>
      <c r="G140" s="75">
        <v>0</v>
      </c>
      <c r="H140" s="155" t="e">
        <f t="shared" si="4"/>
        <v>#DIV/0!</v>
      </c>
      <c r="I140" s="49">
        <f t="shared" si="5"/>
        <v>0</v>
      </c>
      <c r="J140" s="78">
        <v>0</v>
      </c>
    </row>
    <row r="141" spans="1:10" ht="26.25" customHeight="1">
      <c r="A141" s="46" t="s">
        <v>364</v>
      </c>
      <c r="B141" s="15"/>
      <c r="C141" s="15"/>
      <c r="D141" s="15" t="s">
        <v>160</v>
      </c>
      <c r="E141" s="14">
        <v>44700</v>
      </c>
      <c r="F141" s="75">
        <v>131841</v>
      </c>
      <c r="G141" s="75">
        <v>104562</v>
      </c>
      <c r="H141" s="49">
        <f t="shared" si="4"/>
        <v>0.7930916786128746</v>
      </c>
      <c r="I141" s="49">
        <f t="shared" si="5"/>
        <v>0.010539365033384474</v>
      </c>
      <c r="J141" s="78">
        <v>0</v>
      </c>
    </row>
    <row r="142" spans="1:10" s="113" customFormat="1" ht="17.25" customHeight="1">
      <c r="A142" s="163" t="s">
        <v>55</v>
      </c>
      <c r="B142" s="142"/>
      <c r="C142" s="142" t="s">
        <v>152</v>
      </c>
      <c r="D142" s="142"/>
      <c r="E142" s="207">
        <f>E143</f>
        <v>0</v>
      </c>
      <c r="F142" s="213">
        <f>F143</f>
        <v>7266.28</v>
      </c>
      <c r="G142" s="221">
        <f>G143</f>
        <v>510.3</v>
      </c>
      <c r="H142" s="212">
        <f t="shared" si="4"/>
        <v>0.07022850757196254</v>
      </c>
      <c r="I142" s="212">
        <f t="shared" si="5"/>
        <v>5.143587514140986E-05</v>
      </c>
      <c r="J142" s="214">
        <v>0</v>
      </c>
    </row>
    <row r="143" spans="1:10" ht="39.75" customHeight="1">
      <c r="A143" s="17" t="s">
        <v>411</v>
      </c>
      <c r="B143" s="15"/>
      <c r="C143" s="15"/>
      <c r="D143" s="15" t="s">
        <v>103</v>
      </c>
      <c r="E143" s="14">
        <v>0</v>
      </c>
      <c r="F143" s="75">
        <v>7266.28</v>
      </c>
      <c r="G143" s="75">
        <v>510.3</v>
      </c>
      <c r="H143" s="49">
        <f t="shared" si="4"/>
        <v>0.07022850757196254</v>
      </c>
      <c r="I143" s="49">
        <f t="shared" si="5"/>
        <v>5.143587514140986E-05</v>
      </c>
      <c r="J143" s="78">
        <v>0</v>
      </c>
    </row>
    <row r="144" spans="1:10" s="113" customFormat="1" ht="17.25" customHeight="1">
      <c r="A144" s="163" t="s">
        <v>281</v>
      </c>
      <c r="B144" s="142"/>
      <c r="C144" s="142" t="s">
        <v>282</v>
      </c>
      <c r="D144" s="142"/>
      <c r="E144" s="207">
        <f>E146</f>
        <v>74100</v>
      </c>
      <c r="F144" s="213">
        <f>F146+F145</f>
        <v>110508</v>
      </c>
      <c r="G144" s="213">
        <f>G146+G145</f>
        <v>107295</v>
      </c>
      <c r="H144" s="212">
        <f t="shared" si="4"/>
        <v>0.9709251818872842</v>
      </c>
      <c r="I144" s="209">
        <f t="shared" si="5"/>
        <v>0.01081483876797486</v>
      </c>
      <c r="J144" s="214">
        <v>0</v>
      </c>
    </row>
    <row r="145" spans="1:10" ht="17.25" customHeight="1" hidden="1">
      <c r="A145" s="46" t="s">
        <v>8</v>
      </c>
      <c r="B145" s="15"/>
      <c r="C145" s="45"/>
      <c r="D145" s="45" t="s">
        <v>199</v>
      </c>
      <c r="E145" s="14">
        <v>0</v>
      </c>
      <c r="F145" s="124">
        <v>0</v>
      </c>
      <c r="G145" s="124">
        <v>0</v>
      </c>
      <c r="H145" s="49" t="e">
        <f t="shared" si="4"/>
        <v>#DIV/0!</v>
      </c>
      <c r="I145" s="49">
        <f t="shared" si="5"/>
        <v>0</v>
      </c>
      <c r="J145" s="78">
        <v>0</v>
      </c>
    </row>
    <row r="146" spans="1:10" ht="26.25" customHeight="1">
      <c r="A146" s="17" t="s">
        <v>308</v>
      </c>
      <c r="B146" s="15"/>
      <c r="C146" s="15"/>
      <c r="D146" s="45" t="s">
        <v>160</v>
      </c>
      <c r="E146" s="14">
        <v>74100</v>
      </c>
      <c r="F146" s="75">
        <v>110508</v>
      </c>
      <c r="G146" s="75">
        <v>107295</v>
      </c>
      <c r="H146" s="49">
        <f t="shared" si="4"/>
        <v>0.9709251818872842</v>
      </c>
      <c r="I146" s="49">
        <f t="shared" si="5"/>
        <v>0.01081483876797486</v>
      </c>
      <c r="J146" s="69">
        <v>0</v>
      </c>
    </row>
    <row r="147" spans="1:10" s="113" customFormat="1" ht="17.25" customHeight="1">
      <c r="A147" s="163" t="s">
        <v>56</v>
      </c>
      <c r="B147" s="142"/>
      <c r="C147" s="142" t="s">
        <v>130</v>
      </c>
      <c r="D147" s="142"/>
      <c r="E147" s="207">
        <f>SUM(E148:E149)</f>
        <v>123980</v>
      </c>
      <c r="F147" s="213">
        <f>SUM(F148:F149)</f>
        <v>121000</v>
      </c>
      <c r="G147" s="213">
        <f>SUM(G148:G149)</f>
        <v>62434</v>
      </c>
      <c r="H147" s="212">
        <f t="shared" si="4"/>
        <v>0.5159834710743801</v>
      </c>
      <c r="I147" s="209">
        <f t="shared" si="5"/>
        <v>0.006293057865135769</v>
      </c>
      <c r="J147" s="214">
        <v>0</v>
      </c>
    </row>
    <row r="148" spans="1:10" s="123" customFormat="1" ht="17.25" customHeight="1">
      <c r="A148" s="17" t="s">
        <v>59</v>
      </c>
      <c r="B148" s="15"/>
      <c r="C148" s="15"/>
      <c r="D148" s="15" t="s">
        <v>125</v>
      </c>
      <c r="E148" s="14">
        <v>2980</v>
      </c>
      <c r="F148" s="75">
        <v>0</v>
      </c>
      <c r="G148" s="75">
        <v>0</v>
      </c>
      <c r="H148" s="155"/>
      <c r="I148" s="49">
        <f t="shared" si="5"/>
        <v>0</v>
      </c>
      <c r="J148" s="176">
        <v>0</v>
      </c>
    </row>
    <row r="149" spans="1:10" ht="26.25" customHeight="1">
      <c r="A149" s="17" t="s">
        <v>308</v>
      </c>
      <c r="B149" s="4"/>
      <c r="C149" s="4"/>
      <c r="D149" s="15" t="s">
        <v>160</v>
      </c>
      <c r="E149" s="5">
        <v>121000</v>
      </c>
      <c r="F149" s="69">
        <v>121000</v>
      </c>
      <c r="G149" s="69">
        <v>62434</v>
      </c>
      <c r="H149" s="49">
        <f t="shared" si="4"/>
        <v>0.5159834710743801</v>
      </c>
      <c r="I149" s="49">
        <f t="shared" si="5"/>
        <v>0.006293057865135769</v>
      </c>
      <c r="J149" s="78">
        <v>0</v>
      </c>
    </row>
    <row r="150" spans="1:10" s="113" customFormat="1" ht="26.25" customHeight="1">
      <c r="A150" s="111" t="s">
        <v>458</v>
      </c>
      <c r="B150" s="142"/>
      <c r="C150" s="142" t="s">
        <v>198</v>
      </c>
      <c r="D150" s="142"/>
      <c r="E150" s="207">
        <f>SUM(E151)</f>
        <v>1080</v>
      </c>
      <c r="F150" s="208">
        <f>F151</f>
        <v>1080</v>
      </c>
      <c r="G150" s="208">
        <f>G151</f>
        <v>540</v>
      </c>
      <c r="H150" s="212">
        <f t="shared" si="4"/>
        <v>0.5</v>
      </c>
      <c r="I150" s="209">
        <f t="shared" si="5"/>
        <v>5.442949750413741E-05</v>
      </c>
      <c r="J150" s="208">
        <v>0</v>
      </c>
    </row>
    <row r="151" spans="1:10" ht="16.5" customHeight="1">
      <c r="A151" s="46" t="s">
        <v>59</v>
      </c>
      <c r="B151" s="4"/>
      <c r="C151" s="4"/>
      <c r="D151" s="45" t="s">
        <v>125</v>
      </c>
      <c r="E151" s="5">
        <v>1080</v>
      </c>
      <c r="F151" s="69">
        <v>1080</v>
      </c>
      <c r="G151" s="69">
        <v>540</v>
      </c>
      <c r="H151" s="49">
        <f t="shared" si="4"/>
        <v>0.5</v>
      </c>
      <c r="I151" s="49">
        <f t="shared" si="5"/>
        <v>5.442949750413741E-05</v>
      </c>
      <c r="J151" s="78">
        <v>0</v>
      </c>
    </row>
    <row r="152" spans="1:10" s="113" customFormat="1" ht="26.25" customHeight="1">
      <c r="A152" s="163" t="s">
        <v>131</v>
      </c>
      <c r="B152" s="142"/>
      <c r="C152" s="142" t="s">
        <v>132</v>
      </c>
      <c r="D152" s="142"/>
      <c r="E152" s="207">
        <f>SUM(E153:E154)</f>
        <v>31700</v>
      </c>
      <c r="F152" s="208">
        <f>SUM(F153,F154)</f>
        <v>31700</v>
      </c>
      <c r="G152" s="208">
        <f>SUM(G153,G154,G155)</f>
        <v>26156.710000000003</v>
      </c>
      <c r="H152" s="212">
        <f t="shared" si="4"/>
        <v>0.825132807570978</v>
      </c>
      <c r="I152" s="209">
        <f t="shared" si="5"/>
        <v>0.0026364751512249003</v>
      </c>
      <c r="J152" s="214">
        <v>0</v>
      </c>
    </row>
    <row r="153" spans="1:10" ht="16.5" customHeight="1">
      <c r="A153" s="17" t="s">
        <v>59</v>
      </c>
      <c r="B153" s="4"/>
      <c r="C153" s="4"/>
      <c r="D153" s="15" t="s">
        <v>125</v>
      </c>
      <c r="E153" s="5">
        <v>12300</v>
      </c>
      <c r="F153" s="69">
        <v>12300</v>
      </c>
      <c r="G153" s="69">
        <v>9740.4</v>
      </c>
      <c r="H153" s="49">
        <f t="shared" si="4"/>
        <v>0.7919024390243902</v>
      </c>
      <c r="I153" s="49">
        <f t="shared" si="5"/>
        <v>0.000981787180535741</v>
      </c>
      <c r="J153" s="78">
        <v>0</v>
      </c>
    </row>
    <row r="154" spans="1:10" ht="39" customHeight="1">
      <c r="A154" s="17" t="s">
        <v>411</v>
      </c>
      <c r="B154" s="4"/>
      <c r="C154" s="4"/>
      <c r="D154" s="45" t="s">
        <v>103</v>
      </c>
      <c r="E154" s="5">
        <v>19400</v>
      </c>
      <c r="F154" s="69">
        <v>19400</v>
      </c>
      <c r="G154" s="69">
        <v>16378</v>
      </c>
      <c r="H154" s="49">
        <f t="shared" si="4"/>
        <v>0.8442268041237113</v>
      </c>
      <c r="I154" s="49">
        <f t="shared" si="5"/>
        <v>0.001650826500227338</v>
      </c>
      <c r="J154" s="69">
        <v>0</v>
      </c>
    </row>
    <row r="155" spans="1:10" ht="39" customHeight="1">
      <c r="A155" s="18" t="s">
        <v>348</v>
      </c>
      <c r="B155" s="4"/>
      <c r="C155" s="4"/>
      <c r="D155" s="15" t="s">
        <v>104</v>
      </c>
      <c r="E155" s="5">
        <v>0</v>
      </c>
      <c r="F155" s="69">
        <v>0</v>
      </c>
      <c r="G155" s="69">
        <v>38.31</v>
      </c>
      <c r="H155" s="49"/>
      <c r="I155" s="49">
        <f t="shared" si="5"/>
        <v>3.861470461821305E-06</v>
      </c>
      <c r="J155" s="69">
        <v>0</v>
      </c>
    </row>
    <row r="156" spans="1:10" s="113" customFormat="1" ht="17.25" customHeight="1">
      <c r="A156" s="163" t="s">
        <v>15</v>
      </c>
      <c r="B156" s="142"/>
      <c r="C156" s="142" t="s">
        <v>153</v>
      </c>
      <c r="D156" s="142"/>
      <c r="E156" s="207">
        <f>+SUM(E158:E158)</f>
        <v>53600</v>
      </c>
      <c r="F156" s="208">
        <f>SUM(F157:F158)</f>
        <v>167876</v>
      </c>
      <c r="G156" s="208">
        <f>SUM(G157:G158)</f>
        <v>92885</v>
      </c>
      <c r="H156" s="212">
        <f t="shared" si="4"/>
        <v>0.5532952893802568</v>
      </c>
      <c r="I156" s="209">
        <f t="shared" si="5"/>
        <v>0.009362377547540377</v>
      </c>
      <c r="J156" s="214">
        <v>0</v>
      </c>
    </row>
    <row r="157" spans="1:10" s="133" customFormat="1" ht="39.75" customHeight="1">
      <c r="A157" s="17" t="s">
        <v>411</v>
      </c>
      <c r="B157" s="130"/>
      <c r="C157" s="130"/>
      <c r="D157" s="15" t="s">
        <v>103</v>
      </c>
      <c r="E157" s="14">
        <v>0</v>
      </c>
      <c r="F157" s="75">
        <v>114276</v>
      </c>
      <c r="G157" s="75">
        <v>66744</v>
      </c>
      <c r="H157" s="155">
        <f t="shared" si="4"/>
        <v>0.584059645069831</v>
      </c>
      <c r="I157" s="49">
        <f t="shared" si="5"/>
        <v>0.006727485891511384</v>
      </c>
      <c r="J157" s="176">
        <v>0</v>
      </c>
    </row>
    <row r="158" spans="1:10" ht="26.25" customHeight="1">
      <c r="A158" s="100" t="s">
        <v>365</v>
      </c>
      <c r="B158" s="4"/>
      <c r="C158" s="4"/>
      <c r="D158" s="15" t="s">
        <v>160</v>
      </c>
      <c r="E158" s="5">
        <v>53600</v>
      </c>
      <c r="F158" s="69">
        <v>53600</v>
      </c>
      <c r="G158" s="69">
        <v>26141</v>
      </c>
      <c r="H158" s="49">
        <f t="shared" si="4"/>
        <v>0.487705223880597</v>
      </c>
      <c r="I158" s="49">
        <f t="shared" si="5"/>
        <v>0.0026348916560289927</v>
      </c>
      <c r="J158" s="78">
        <v>0</v>
      </c>
    </row>
    <row r="159" spans="1:10" s="63" customFormat="1" ht="26.25" customHeight="1" hidden="1">
      <c r="A159" s="85" t="s">
        <v>252</v>
      </c>
      <c r="B159" s="86" t="s">
        <v>253</v>
      </c>
      <c r="C159" s="86"/>
      <c r="D159" s="86"/>
      <c r="E159" s="87">
        <f>SUM(E160)</f>
        <v>0</v>
      </c>
      <c r="F159" s="91">
        <f>SUM(F160)</f>
        <v>0</v>
      </c>
      <c r="G159" s="91">
        <f>SUM(G160)</f>
        <v>0</v>
      </c>
      <c r="H159" s="148" t="e">
        <f t="shared" si="4"/>
        <v>#DIV/0!</v>
      </c>
      <c r="I159" s="49">
        <f t="shared" si="5"/>
        <v>0</v>
      </c>
      <c r="J159" s="91">
        <f>SUM(J160)</f>
        <v>0</v>
      </c>
    </row>
    <row r="160" spans="1:10" s="133" customFormat="1" ht="16.5" customHeight="1" hidden="1">
      <c r="A160" s="134" t="s">
        <v>15</v>
      </c>
      <c r="B160" s="130"/>
      <c r="C160" s="130" t="s">
        <v>254</v>
      </c>
      <c r="D160" s="130"/>
      <c r="E160" s="131">
        <f>SUM(E161:E162)</f>
        <v>0</v>
      </c>
      <c r="F160" s="135">
        <f>SUM(F161:F162)</f>
        <v>0</v>
      </c>
      <c r="G160" s="135">
        <f>SUM(G161:G162)</f>
        <v>0</v>
      </c>
      <c r="H160" s="150" t="e">
        <f t="shared" si="4"/>
        <v>#DIV/0!</v>
      </c>
      <c r="I160" s="49">
        <f t="shared" si="5"/>
        <v>0</v>
      </c>
      <c r="J160" s="136">
        <v>0</v>
      </c>
    </row>
    <row r="161" spans="1:10" ht="51" customHeight="1" hidden="1">
      <c r="A161" s="175" t="s">
        <v>293</v>
      </c>
      <c r="B161" s="4"/>
      <c r="C161" s="15"/>
      <c r="D161" s="15" t="s">
        <v>301</v>
      </c>
      <c r="E161" s="5">
        <v>0</v>
      </c>
      <c r="F161" s="71">
        <v>0</v>
      </c>
      <c r="G161" s="71">
        <v>0</v>
      </c>
      <c r="H161" s="49" t="e">
        <f aca="true" t="shared" si="6" ref="H161:H200">G161/F161</f>
        <v>#DIV/0!</v>
      </c>
      <c r="I161" s="49">
        <f t="shared" si="5"/>
        <v>0</v>
      </c>
      <c r="J161" s="69">
        <v>0</v>
      </c>
    </row>
    <row r="162" spans="1:10" ht="51" customHeight="1" hidden="1">
      <c r="A162" s="175" t="s">
        <v>293</v>
      </c>
      <c r="B162" s="4"/>
      <c r="C162" s="15"/>
      <c r="D162" s="15" t="s">
        <v>255</v>
      </c>
      <c r="E162" s="5">
        <v>0</v>
      </c>
      <c r="F162" s="71">
        <v>0</v>
      </c>
      <c r="G162" s="71">
        <v>0</v>
      </c>
      <c r="H162" s="49" t="e">
        <f t="shared" si="6"/>
        <v>#DIV/0!</v>
      </c>
      <c r="I162" s="49">
        <f t="shared" si="5"/>
        <v>0</v>
      </c>
      <c r="J162" s="69">
        <v>0</v>
      </c>
    </row>
    <row r="163" spans="1:10" ht="16.5" customHeight="1">
      <c r="A163" s="11" t="s">
        <v>57</v>
      </c>
      <c r="B163" s="44" t="s">
        <v>200</v>
      </c>
      <c r="C163" s="4"/>
      <c r="D163" s="15"/>
      <c r="E163" s="48">
        <f>SUM(E166,E164)</f>
        <v>0</v>
      </c>
      <c r="F163" s="72">
        <f>SUM(F166,F164)</f>
        <v>50000</v>
      </c>
      <c r="G163" s="72">
        <f>SUM(G166,G164)</f>
        <v>50000</v>
      </c>
      <c r="H163" s="148">
        <f t="shared" si="6"/>
        <v>1</v>
      </c>
      <c r="I163" s="148">
        <f t="shared" si="5"/>
        <v>0.005039768287420131</v>
      </c>
      <c r="J163" s="80">
        <v>0</v>
      </c>
    </row>
    <row r="164" spans="1:10" s="133" customFormat="1" ht="16.5" customHeight="1" hidden="1">
      <c r="A164" s="141" t="s">
        <v>225</v>
      </c>
      <c r="B164" s="142"/>
      <c r="C164" s="130" t="s">
        <v>226</v>
      </c>
      <c r="D164" s="130"/>
      <c r="E164" s="131">
        <f>SUM(E165)</f>
        <v>0</v>
      </c>
      <c r="F164" s="132">
        <f>F165</f>
        <v>0</v>
      </c>
      <c r="G164" s="132">
        <f>G165</f>
        <v>0</v>
      </c>
      <c r="H164" s="150" t="e">
        <f t="shared" si="6"/>
        <v>#DIV/0!</v>
      </c>
      <c r="I164" s="49">
        <f t="shared" si="5"/>
        <v>0</v>
      </c>
      <c r="J164" s="136">
        <v>0</v>
      </c>
    </row>
    <row r="165" spans="1:10" ht="40.5" customHeight="1" hidden="1">
      <c r="A165" s="173" t="s">
        <v>416</v>
      </c>
      <c r="B165" s="44"/>
      <c r="C165" s="4"/>
      <c r="D165" s="45" t="s">
        <v>97</v>
      </c>
      <c r="E165" s="5">
        <v>0</v>
      </c>
      <c r="F165" s="74">
        <v>0</v>
      </c>
      <c r="G165" s="74">
        <v>0</v>
      </c>
      <c r="H165" s="49" t="e">
        <f t="shared" si="6"/>
        <v>#DIV/0!</v>
      </c>
      <c r="I165" s="49">
        <f t="shared" si="5"/>
        <v>0</v>
      </c>
      <c r="J165" s="69">
        <v>0</v>
      </c>
    </row>
    <row r="166" spans="1:10" s="113" customFormat="1" ht="16.5" customHeight="1">
      <c r="A166" s="163" t="s">
        <v>163</v>
      </c>
      <c r="B166" s="142"/>
      <c r="C166" s="142" t="s">
        <v>164</v>
      </c>
      <c r="D166" s="142"/>
      <c r="E166" s="207">
        <f>SUM(E167)</f>
        <v>0</v>
      </c>
      <c r="F166" s="208">
        <f>F167</f>
        <v>50000</v>
      </c>
      <c r="G166" s="208">
        <f>G167</f>
        <v>50000</v>
      </c>
      <c r="H166" s="212">
        <f t="shared" si="6"/>
        <v>1</v>
      </c>
      <c r="I166" s="209">
        <f t="shared" si="5"/>
        <v>0.005039768287420131</v>
      </c>
      <c r="J166" s="214">
        <v>0</v>
      </c>
    </row>
    <row r="167" spans="1:10" ht="26.25" customHeight="1">
      <c r="A167" s="17" t="s">
        <v>308</v>
      </c>
      <c r="B167" s="44"/>
      <c r="C167" s="15"/>
      <c r="D167" s="15" t="s">
        <v>160</v>
      </c>
      <c r="E167" s="5">
        <v>0</v>
      </c>
      <c r="F167" s="69">
        <v>50000</v>
      </c>
      <c r="G167" s="69">
        <v>50000</v>
      </c>
      <c r="H167" s="49">
        <f t="shared" si="6"/>
        <v>1</v>
      </c>
      <c r="I167" s="49">
        <f t="shared" si="5"/>
        <v>0.005039768287420131</v>
      </c>
      <c r="J167" s="78">
        <v>0</v>
      </c>
    </row>
    <row r="168" spans="1:10" ht="20.25" customHeight="1">
      <c r="A168" s="7" t="s">
        <v>61</v>
      </c>
      <c r="B168" s="2">
        <v>900</v>
      </c>
      <c r="C168" s="2"/>
      <c r="D168" s="2"/>
      <c r="E168" s="3">
        <f>SUM(E176,E182,E184,E169,E180)</f>
        <v>211258</v>
      </c>
      <c r="F168" s="70">
        <f>SUM(F176,F182,F184,F169,F174,F178,F180,F172)</f>
        <v>253482</v>
      </c>
      <c r="G168" s="70">
        <f>SUM(G176,G182,G184,G169,G174,G178,G180)</f>
        <v>10137.83</v>
      </c>
      <c r="H168" s="148">
        <f t="shared" si="6"/>
        <v>0.039994279672718375</v>
      </c>
      <c r="I168" s="148">
        <f t="shared" si="5"/>
        <v>0.0010218462827451284</v>
      </c>
      <c r="J168" s="79">
        <v>0</v>
      </c>
    </row>
    <row r="169" spans="1:10" s="113" customFormat="1" ht="18" customHeight="1">
      <c r="A169" s="215" t="s">
        <v>87</v>
      </c>
      <c r="B169" s="138"/>
      <c r="C169" s="138" t="s">
        <v>88</v>
      </c>
      <c r="D169" s="138"/>
      <c r="E169" s="217">
        <f>SUM(E171:E171)</f>
        <v>200758</v>
      </c>
      <c r="F169" s="222">
        <f>SUM(F170:F171)</f>
        <v>212758</v>
      </c>
      <c r="G169" s="222">
        <f>G171</f>
        <v>0</v>
      </c>
      <c r="H169" s="212">
        <f t="shared" si="6"/>
        <v>0</v>
      </c>
      <c r="I169" s="209">
        <f t="shared" si="5"/>
        <v>0</v>
      </c>
      <c r="J169" s="223">
        <v>0</v>
      </c>
    </row>
    <row r="170" spans="1:10" s="133" customFormat="1" ht="38.25" customHeight="1">
      <c r="A170" s="84" t="s">
        <v>304</v>
      </c>
      <c r="B170" s="139"/>
      <c r="C170" s="139"/>
      <c r="D170" s="15" t="s">
        <v>305</v>
      </c>
      <c r="E170" s="14">
        <v>0</v>
      </c>
      <c r="F170" s="124">
        <v>12000</v>
      </c>
      <c r="G170" s="124">
        <v>0</v>
      </c>
      <c r="H170" s="155"/>
      <c r="I170" s="49">
        <f t="shared" si="5"/>
        <v>0</v>
      </c>
      <c r="J170" s="176">
        <v>0</v>
      </c>
    </row>
    <row r="171" spans="1:10" s="34" customFormat="1" ht="51" customHeight="1">
      <c r="A171" s="18" t="s">
        <v>293</v>
      </c>
      <c r="B171" s="9"/>
      <c r="C171" s="9"/>
      <c r="D171" s="9" t="s">
        <v>294</v>
      </c>
      <c r="E171" s="10">
        <v>200758</v>
      </c>
      <c r="F171" s="88">
        <v>200758</v>
      </c>
      <c r="G171" s="88">
        <v>0</v>
      </c>
      <c r="H171" s="49">
        <f t="shared" si="6"/>
        <v>0</v>
      </c>
      <c r="I171" s="49">
        <f t="shared" si="5"/>
        <v>0</v>
      </c>
      <c r="J171" s="73">
        <v>0</v>
      </c>
    </row>
    <row r="172" spans="1:10" s="113" customFormat="1" ht="20.25" customHeight="1">
      <c r="A172" s="170" t="s">
        <v>430</v>
      </c>
      <c r="B172" s="138"/>
      <c r="C172" s="138" t="s">
        <v>431</v>
      </c>
      <c r="D172" s="138"/>
      <c r="E172" s="217">
        <f>E173</f>
        <v>0</v>
      </c>
      <c r="F172" s="222">
        <f>F173</f>
        <v>15224</v>
      </c>
      <c r="G172" s="222">
        <f>G173</f>
        <v>0</v>
      </c>
      <c r="H172" s="212">
        <f t="shared" si="6"/>
        <v>0</v>
      </c>
      <c r="I172" s="212">
        <f t="shared" si="5"/>
        <v>0</v>
      </c>
      <c r="J172" s="218">
        <v>0</v>
      </c>
    </row>
    <row r="173" spans="1:10" s="34" customFormat="1" ht="51" customHeight="1">
      <c r="A173" s="84" t="s">
        <v>304</v>
      </c>
      <c r="B173" s="9"/>
      <c r="C173" s="9"/>
      <c r="D173" s="9" t="s">
        <v>305</v>
      </c>
      <c r="E173" s="10">
        <v>0</v>
      </c>
      <c r="F173" s="88">
        <v>15224</v>
      </c>
      <c r="G173" s="88">
        <v>0</v>
      </c>
      <c r="H173" s="49">
        <f t="shared" si="6"/>
        <v>0</v>
      </c>
      <c r="I173" s="49">
        <f t="shared" si="5"/>
        <v>0</v>
      </c>
      <c r="J173" s="73">
        <v>0</v>
      </c>
    </row>
    <row r="174" spans="1:10" s="133" customFormat="1" ht="16.5" customHeight="1" hidden="1">
      <c r="A174" s="137" t="s">
        <v>62</v>
      </c>
      <c r="B174" s="139"/>
      <c r="C174" s="139" t="s">
        <v>457</v>
      </c>
      <c r="D174" s="139"/>
      <c r="E174" s="140">
        <v>0</v>
      </c>
      <c r="F174" s="143">
        <f>SUM(F175:F175)</f>
        <v>0</v>
      </c>
      <c r="G174" s="143">
        <f>SUM(G175:G175)</f>
        <v>0</v>
      </c>
      <c r="H174" s="49" t="e">
        <f t="shared" si="6"/>
        <v>#DIV/0!</v>
      </c>
      <c r="I174" s="49">
        <f t="shared" si="5"/>
        <v>0</v>
      </c>
      <c r="J174" s="144">
        <v>0</v>
      </c>
    </row>
    <row r="175" spans="1:10" s="34" customFormat="1" ht="15.75" customHeight="1" hidden="1">
      <c r="A175" s="46" t="s">
        <v>8</v>
      </c>
      <c r="B175" s="9"/>
      <c r="C175" s="9"/>
      <c r="D175" s="9" t="s">
        <v>199</v>
      </c>
      <c r="E175" s="10">
        <v>0</v>
      </c>
      <c r="F175" s="88">
        <v>0</v>
      </c>
      <c r="G175" s="88">
        <v>0</v>
      </c>
      <c r="H175" s="49"/>
      <c r="I175" s="49">
        <f t="shared" si="5"/>
        <v>0</v>
      </c>
      <c r="J175" s="89">
        <v>0</v>
      </c>
    </row>
    <row r="176" spans="1:10" s="113" customFormat="1" ht="16.5" customHeight="1">
      <c r="A176" s="224" t="s">
        <v>248</v>
      </c>
      <c r="B176" s="142"/>
      <c r="C176" s="142" t="s">
        <v>237</v>
      </c>
      <c r="D176" s="142"/>
      <c r="E176" s="207">
        <v>0</v>
      </c>
      <c r="F176" s="208">
        <f>SUM(F177:F177)</f>
        <v>15000</v>
      </c>
      <c r="G176" s="208">
        <f>SUM(G177:G177)</f>
        <v>0</v>
      </c>
      <c r="H176" s="212">
        <f t="shared" si="6"/>
        <v>0</v>
      </c>
      <c r="I176" s="212">
        <f t="shared" si="5"/>
        <v>0</v>
      </c>
      <c r="J176" s="214">
        <v>0</v>
      </c>
    </row>
    <row r="177" spans="1:10" ht="38.25" customHeight="1">
      <c r="A177" s="84" t="s">
        <v>304</v>
      </c>
      <c r="B177" s="45"/>
      <c r="C177" s="45"/>
      <c r="D177" s="45" t="s">
        <v>305</v>
      </c>
      <c r="E177" s="47">
        <v>0</v>
      </c>
      <c r="F177" s="74">
        <v>15000</v>
      </c>
      <c r="G177" s="74">
        <v>0</v>
      </c>
      <c r="H177" s="49">
        <f t="shared" si="6"/>
        <v>0</v>
      </c>
      <c r="I177" s="49">
        <f t="shared" si="5"/>
        <v>0</v>
      </c>
      <c r="J177" s="74">
        <v>0</v>
      </c>
    </row>
    <row r="178" spans="1:10" s="113" customFormat="1" ht="16.5" customHeight="1">
      <c r="A178" s="225" t="s">
        <v>488</v>
      </c>
      <c r="B178" s="142"/>
      <c r="C178" s="142" t="s">
        <v>471</v>
      </c>
      <c r="D178" s="142"/>
      <c r="E178" s="207">
        <v>0</v>
      </c>
      <c r="F178" s="208">
        <f>F179</f>
        <v>0</v>
      </c>
      <c r="G178" s="208">
        <f>G179</f>
        <v>1660.5</v>
      </c>
      <c r="H178" s="149"/>
      <c r="I178" s="209">
        <f t="shared" si="5"/>
        <v>0.00016737070482522254</v>
      </c>
      <c r="J178" s="214">
        <v>0</v>
      </c>
    </row>
    <row r="179" spans="1:10" ht="26.25" customHeight="1">
      <c r="A179" s="173" t="s">
        <v>489</v>
      </c>
      <c r="B179" s="45"/>
      <c r="C179" s="45"/>
      <c r="D179" s="15" t="s">
        <v>490</v>
      </c>
      <c r="E179" s="47">
        <v>0</v>
      </c>
      <c r="F179" s="74">
        <v>0</v>
      </c>
      <c r="G179" s="74">
        <v>1660.5</v>
      </c>
      <c r="H179" s="49"/>
      <c r="I179" s="49">
        <f t="shared" si="5"/>
        <v>0.00016737070482522254</v>
      </c>
      <c r="J179" s="81">
        <v>0</v>
      </c>
    </row>
    <row r="180" spans="1:10" s="113" customFormat="1" ht="26.25" customHeight="1">
      <c r="A180" s="224" t="s">
        <v>306</v>
      </c>
      <c r="B180" s="142"/>
      <c r="C180" s="142" t="s">
        <v>307</v>
      </c>
      <c r="D180" s="142"/>
      <c r="E180" s="207">
        <f>SUM(E181)</f>
        <v>10000</v>
      </c>
      <c r="F180" s="208">
        <f>SUM(F181)</f>
        <v>10000</v>
      </c>
      <c r="G180" s="208">
        <f>G181</f>
        <v>8477.33</v>
      </c>
      <c r="H180" s="212">
        <f t="shared" si="6"/>
        <v>0.847733</v>
      </c>
      <c r="I180" s="209">
        <f t="shared" si="5"/>
        <v>0.000854475577919906</v>
      </c>
      <c r="J180" s="214">
        <v>0</v>
      </c>
    </row>
    <row r="181" spans="1:10" ht="16.5" customHeight="1">
      <c r="A181" s="84" t="s">
        <v>158</v>
      </c>
      <c r="B181" s="45"/>
      <c r="C181" s="45"/>
      <c r="D181" s="45" t="s">
        <v>134</v>
      </c>
      <c r="E181" s="47">
        <v>10000</v>
      </c>
      <c r="F181" s="74">
        <v>10000</v>
      </c>
      <c r="G181" s="74">
        <v>8477.33</v>
      </c>
      <c r="H181" s="49">
        <f t="shared" si="6"/>
        <v>0.847733</v>
      </c>
      <c r="I181" s="49">
        <f t="shared" si="5"/>
        <v>0.000854475577919906</v>
      </c>
      <c r="J181" s="81">
        <v>0</v>
      </c>
    </row>
    <row r="182" spans="1:10" s="113" customFormat="1" ht="24.75" customHeight="1">
      <c r="A182" s="163" t="s">
        <v>233</v>
      </c>
      <c r="B182" s="142"/>
      <c r="C182" s="142" t="s">
        <v>234</v>
      </c>
      <c r="D182" s="142"/>
      <c r="E182" s="207">
        <v>500</v>
      </c>
      <c r="F182" s="208">
        <f>SUM(F183)</f>
        <v>500</v>
      </c>
      <c r="G182" s="208">
        <f>G183</f>
        <v>0</v>
      </c>
      <c r="H182" s="212">
        <f t="shared" si="6"/>
        <v>0</v>
      </c>
      <c r="I182" s="209">
        <f t="shared" si="5"/>
        <v>0</v>
      </c>
      <c r="J182" s="208">
        <v>0</v>
      </c>
    </row>
    <row r="183" spans="1:10" ht="17.25" customHeight="1">
      <c r="A183" s="46" t="s">
        <v>235</v>
      </c>
      <c r="B183" s="45"/>
      <c r="C183" s="45"/>
      <c r="D183" s="45" t="s">
        <v>231</v>
      </c>
      <c r="E183" s="47">
        <v>500</v>
      </c>
      <c r="F183" s="74">
        <v>500</v>
      </c>
      <c r="G183" s="74">
        <v>0</v>
      </c>
      <c r="H183" s="49">
        <f t="shared" si="6"/>
        <v>0</v>
      </c>
      <c r="I183" s="49">
        <f t="shared" si="5"/>
        <v>0</v>
      </c>
      <c r="J183" s="81">
        <v>0</v>
      </c>
    </row>
    <row r="184" spans="1:10" ht="16.5" customHeight="1" hidden="1">
      <c r="A184" s="17" t="s">
        <v>15</v>
      </c>
      <c r="B184" s="4"/>
      <c r="C184" s="15" t="s">
        <v>91</v>
      </c>
      <c r="D184" s="4"/>
      <c r="E184" s="5">
        <f>SUM(E185:E186)</f>
        <v>0</v>
      </c>
      <c r="F184" s="69">
        <f>SUM(F185:F186)</f>
        <v>0</v>
      </c>
      <c r="G184" s="69">
        <f>SUM(G185:G186)</f>
        <v>0</v>
      </c>
      <c r="H184" s="151" t="e">
        <f t="shared" si="6"/>
        <v>#DIV/0!</v>
      </c>
      <c r="I184" s="49">
        <f t="shared" si="5"/>
        <v>0</v>
      </c>
      <c r="J184" s="81">
        <v>0</v>
      </c>
    </row>
    <row r="185" spans="1:10" s="34" customFormat="1" ht="16.5" customHeight="1" hidden="1">
      <c r="A185" s="17" t="s">
        <v>16</v>
      </c>
      <c r="B185" s="15"/>
      <c r="C185" s="15"/>
      <c r="D185" s="15" t="s">
        <v>102</v>
      </c>
      <c r="E185" s="14">
        <v>0</v>
      </c>
      <c r="F185" s="75">
        <v>0</v>
      </c>
      <c r="G185" s="75">
        <v>0</v>
      </c>
      <c r="H185" s="49"/>
      <c r="I185" s="49">
        <f t="shared" si="5"/>
        <v>0</v>
      </c>
      <c r="J185" s="81">
        <v>0</v>
      </c>
    </row>
    <row r="186" spans="1:10" s="34" customFormat="1" ht="12.75" hidden="1">
      <c r="A186" s="17" t="s">
        <v>8</v>
      </c>
      <c r="B186" s="15"/>
      <c r="C186" s="15"/>
      <c r="D186" s="15" t="s">
        <v>199</v>
      </c>
      <c r="E186" s="14">
        <v>0</v>
      </c>
      <c r="F186" s="75">
        <v>0</v>
      </c>
      <c r="G186" s="75">
        <v>0</v>
      </c>
      <c r="H186" s="49" t="e">
        <f t="shared" si="6"/>
        <v>#DIV/0!</v>
      </c>
      <c r="I186" s="49">
        <f t="shared" si="5"/>
        <v>0</v>
      </c>
      <c r="J186" s="81">
        <v>0</v>
      </c>
    </row>
    <row r="187" spans="1:10" ht="18" customHeight="1">
      <c r="A187" s="7" t="s">
        <v>64</v>
      </c>
      <c r="B187" s="2">
        <v>921</v>
      </c>
      <c r="C187" s="2"/>
      <c r="D187" s="2"/>
      <c r="E187" s="3">
        <f aca="true" t="shared" si="7" ref="E187:G188">SUM(E188)</f>
        <v>60000</v>
      </c>
      <c r="F187" s="70">
        <f t="shared" si="7"/>
        <v>60000</v>
      </c>
      <c r="G187" s="70">
        <f t="shared" si="7"/>
        <v>30000</v>
      </c>
      <c r="H187" s="148">
        <f t="shared" si="6"/>
        <v>0.5</v>
      </c>
      <c r="I187" s="148">
        <f t="shared" si="5"/>
        <v>0.0030238609724520787</v>
      </c>
      <c r="J187" s="80">
        <v>0</v>
      </c>
    </row>
    <row r="188" spans="1:10" s="113" customFormat="1" ht="16.5" customHeight="1">
      <c r="A188" s="163" t="s">
        <v>67</v>
      </c>
      <c r="B188" s="142"/>
      <c r="C188" s="142">
        <v>92116</v>
      </c>
      <c r="D188" s="142"/>
      <c r="E188" s="207">
        <f t="shared" si="7"/>
        <v>60000</v>
      </c>
      <c r="F188" s="208">
        <f t="shared" si="7"/>
        <v>60000</v>
      </c>
      <c r="G188" s="208">
        <f t="shared" si="7"/>
        <v>30000</v>
      </c>
      <c r="H188" s="212">
        <f t="shared" si="6"/>
        <v>0.5</v>
      </c>
      <c r="I188" s="212">
        <f t="shared" si="5"/>
        <v>0.0030238609724520787</v>
      </c>
      <c r="J188" s="214">
        <v>0</v>
      </c>
    </row>
    <row r="189" spans="1:10" ht="26.25" customHeight="1">
      <c r="A189" s="46" t="s">
        <v>366</v>
      </c>
      <c r="B189" s="4"/>
      <c r="C189" s="15"/>
      <c r="D189" s="15" t="s">
        <v>133</v>
      </c>
      <c r="E189" s="5">
        <v>60000</v>
      </c>
      <c r="F189" s="69">
        <v>60000</v>
      </c>
      <c r="G189" s="69">
        <v>30000</v>
      </c>
      <c r="H189" s="49">
        <f t="shared" si="6"/>
        <v>0.5</v>
      </c>
      <c r="I189" s="49">
        <f t="shared" si="5"/>
        <v>0.0030238609724520787</v>
      </c>
      <c r="J189" s="74">
        <v>0</v>
      </c>
    </row>
    <row r="190" spans="1:12" ht="18" customHeight="1">
      <c r="A190" s="27" t="s">
        <v>407</v>
      </c>
      <c r="B190" s="44" t="s">
        <v>232</v>
      </c>
      <c r="C190" s="44"/>
      <c r="D190" s="44"/>
      <c r="E190" s="48">
        <f>SUM(E191)</f>
        <v>470840</v>
      </c>
      <c r="F190" s="125">
        <f>SUM(F191)</f>
        <v>462180</v>
      </c>
      <c r="G190" s="125">
        <f>SUM(G191)</f>
        <v>3526.88</v>
      </c>
      <c r="H190" s="148">
        <f t="shared" si="6"/>
        <v>0.00763096629018997</v>
      </c>
      <c r="I190" s="148">
        <f t="shared" si="5"/>
        <v>0.0003554931595507262</v>
      </c>
      <c r="J190" s="125">
        <f>SUM(J191)</f>
        <v>354.68</v>
      </c>
      <c r="L190" s="122"/>
    </row>
    <row r="191" spans="1:12" s="113" customFormat="1" ht="16.5" customHeight="1">
      <c r="A191" s="181" t="s">
        <v>265</v>
      </c>
      <c r="B191" s="142"/>
      <c r="C191" s="142" t="s">
        <v>266</v>
      </c>
      <c r="D191" s="142"/>
      <c r="E191" s="207">
        <f>SUM(E192:E196)</f>
        <v>470840</v>
      </c>
      <c r="F191" s="213">
        <f>SUM(F192:F196)</f>
        <v>462180</v>
      </c>
      <c r="G191" s="213">
        <f>SUM(G192:G196)</f>
        <v>3526.88</v>
      </c>
      <c r="H191" s="212">
        <f t="shared" si="6"/>
        <v>0.00763096629018997</v>
      </c>
      <c r="I191" s="209">
        <f t="shared" si="5"/>
        <v>0.0003554931595507262</v>
      </c>
      <c r="J191" s="213">
        <f>SUM(J192:J195)</f>
        <v>354.68</v>
      </c>
      <c r="L191" s="167"/>
    </row>
    <row r="192" spans="1:12" s="34" customFormat="1" ht="51" customHeight="1">
      <c r="A192" s="175" t="s">
        <v>412</v>
      </c>
      <c r="B192" s="45"/>
      <c r="C192" s="45"/>
      <c r="D192" s="45" t="s">
        <v>101</v>
      </c>
      <c r="E192" s="47">
        <v>7250</v>
      </c>
      <c r="F192" s="74">
        <v>7245</v>
      </c>
      <c r="G192" s="74">
        <v>3269.82</v>
      </c>
      <c r="H192" s="49">
        <f t="shared" si="6"/>
        <v>0.4513209109730849</v>
      </c>
      <c r="I192" s="49">
        <f t="shared" si="5"/>
        <v>0.00032958270283144184</v>
      </c>
      <c r="J192" s="74">
        <v>352.92</v>
      </c>
      <c r="L192" s="126"/>
    </row>
    <row r="193" spans="1:12" s="34" customFormat="1" ht="16.5" customHeight="1" hidden="1">
      <c r="A193" s="17" t="s">
        <v>59</v>
      </c>
      <c r="B193" s="45"/>
      <c r="C193" s="45"/>
      <c r="D193" s="15" t="s">
        <v>125</v>
      </c>
      <c r="E193" s="47">
        <v>0</v>
      </c>
      <c r="F193" s="74">
        <v>0</v>
      </c>
      <c r="G193" s="75">
        <v>0</v>
      </c>
      <c r="H193" s="49"/>
      <c r="I193" s="49">
        <f t="shared" si="5"/>
        <v>0</v>
      </c>
      <c r="J193" s="74">
        <v>0</v>
      </c>
      <c r="L193" s="126"/>
    </row>
    <row r="194" spans="1:12" s="34" customFormat="1" ht="16.5" customHeight="1">
      <c r="A194" s="179" t="s">
        <v>16</v>
      </c>
      <c r="B194" s="45"/>
      <c r="C194" s="45"/>
      <c r="D194" s="15" t="s">
        <v>102</v>
      </c>
      <c r="E194" s="47">
        <v>0</v>
      </c>
      <c r="F194" s="74">
        <v>5</v>
      </c>
      <c r="G194" s="74">
        <v>7.06</v>
      </c>
      <c r="H194" s="49">
        <f t="shared" si="6"/>
        <v>1.412</v>
      </c>
      <c r="I194" s="49">
        <f t="shared" si="5"/>
        <v>7.116152821837225E-07</v>
      </c>
      <c r="J194" s="81">
        <v>1.76</v>
      </c>
      <c r="L194" s="126"/>
    </row>
    <row r="195" spans="1:12" s="34" customFormat="1" ht="16.5" customHeight="1">
      <c r="A195" s="17" t="s">
        <v>8</v>
      </c>
      <c r="B195" s="45"/>
      <c r="C195" s="45"/>
      <c r="D195" s="15" t="s">
        <v>199</v>
      </c>
      <c r="E195" s="47">
        <v>0</v>
      </c>
      <c r="F195" s="74">
        <v>0</v>
      </c>
      <c r="G195" s="74">
        <v>250</v>
      </c>
      <c r="H195" s="49"/>
      <c r="I195" s="49">
        <f t="shared" si="5"/>
        <v>2.5198841437100655E-05</v>
      </c>
      <c r="J195" s="81">
        <v>0</v>
      </c>
      <c r="L195" s="126"/>
    </row>
    <row r="196" spans="1:12" s="34" customFormat="1" ht="51" customHeight="1">
      <c r="A196" s="18" t="s">
        <v>293</v>
      </c>
      <c r="B196" s="45"/>
      <c r="C196" s="45"/>
      <c r="D196" s="15" t="s">
        <v>294</v>
      </c>
      <c r="E196" s="47">
        <v>463590</v>
      </c>
      <c r="F196" s="74">
        <v>454930</v>
      </c>
      <c r="G196" s="74">
        <v>0</v>
      </c>
      <c r="H196" s="49">
        <f t="shared" si="6"/>
        <v>0</v>
      </c>
      <c r="I196" s="49">
        <f>G196/9921091.04</f>
        <v>0</v>
      </c>
      <c r="J196" s="81"/>
      <c r="L196" s="126"/>
    </row>
    <row r="197" spans="1:10" ht="20.25" customHeight="1">
      <c r="A197" s="11" t="s">
        <v>68</v>
      </c>
      <c r="B197" s="12"/>
      <c r="C197" s="12"/>
      <c r="D197" s="12"/>
      <c r="E197" s="13">
        <f>SUM(E9,E190,E187,E168,E163,E128,E94,E85,E52,E42,E23,E14,E3,E159,E124,E49)</f>
        <v>17634600</v>
      </c>
      <c r="F197" s="76">
        <f>SUM(F9,F190,F187,F168,F163,F128,F94,F85,F52,F42,F23,F14,F3,F159,F124,F49)</f>
        <v>18369012.200000003</v>
      </c>
      <c r="G197" s="76">
        <f>SUM(G9,G190,G187,G168,G163,G128,G94,G85,G52,G42,G23,G14,G3,G159,G124,G49)</f>
        <v>9921091.040000001</v>
      </c>
      <c r="H197" s="148">
        <f t="shared" si="6"/>
        <v>0.5400993222705791</v>
      </c>
      <c r="I197" s="148">
        <f>G197/9921091.04</f>
        <v>1.0000000000000002</v>
      </c>
      <c r="J197" s="76">
        <f>SUM(J9,J190,J187,J168,J163,J128,J94,J85,J52,J42,J23,J14,J3,J159,J124,J49,J6)</f>
        <v>912705.4600000001</v>
      </c>
    </row>
    <row r="198" spans="1:10" ht="16.5" customHeight="1">
      <c r="A198" s="96" t="s">
        <v>332</v>
      </c>
      <c r="B198" s="96"/>
      <c r="C198" s="96"/>
      <c r="D198" s="96"/>
      <c r="E198" s="96"/>
      <c r="F198" s="97"/>
      <c r="G198" s="97"/>
      <c r="H198" s="49"/>
      <c r="I198" s="49"/>
      <c r="J198" s="97"/>
    </row>
    <row r="199" spans="1:10" ht="16.5" customHeight="1">
      <c r="A199" s="96" t="s">
        <v>278</v>
      </c>
      <c r="B199" s="96"/>
      <c r="C199" s="96"/>
      <c r="D199" s="96"/>
      <c r="E199" s="99">
        <v>16437509</v>
      </c>
      <c r="F199" s="202">
        <v>17210594.2</v>
      </c>
      <c r="G199" s="97">
        <v>9874305.68</v>
      </c>
      <c r="H199" s="49">
        <f t="shared" si="6"/>
        <v>0.5737341526534859</v>
      </c>
      <c r="I199" s="49">
        <f>G199/9921091.04</f>
        <v>0.9952842525271294</v>
      </c>
      <c r="J199" s="97"/>
    </row>
    <row r="200" spans="1:10" ht="16.5" customHeight="1">
      <c r="A200" s="96" t="s">
        <v>279</v>
      </c>
      <c r="B200" s="96"/>
      <c r="C200" s="96"/>
      <c r="D200" s="96"/>
      <c r="E200" s="99">
        <v>1197091</v>
      </c>
      <c r="F200" s="110">
        <v>1158418</v>
      </c>
      <c r="G200" s="97">
        <v>46785.36</v>
      </c>
      <c r="H200" s="49">
        <f t="shared" si="6"/>
        <v>0.04038728679975622</v>
      </c>
      <c r="I200" s="49">
        <f>G200/9921091.04</f>
        <v>0.0047157474728706855</v>
      </c>
      <c r="J200" s="97"/>
    </row>
    <row r="201" ht="12.75"/>
    <row r="202" ht="12.75">
      <c r="A202" t="s">
        <v>492</v>
      </c>
    </row>
  </sheetData>
  <sheetProtection/>
  <autoFilter ref="D1:D200"/>
  <mergeCells count="5">
    <mergeCell ref="B1:D1"/>
    <mergeCell ref="A1:A2"/>
    <mergeCell ref="E1:E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&amp;R&amp;"Arial CE,Pogrubiony"Załącznik Nr 1&amp;"Arial CE,Standardowy"
do informacji o przebiegu  wykonania budżetu Miasta Radziejów za I półrocze 2014 roku</oddHeader>
    <oddFooter>&amp;C&amp;P&amp;R&amp;"Arial CE,Pogrubiony"&amp;12DOCHODY</oddFooter>
  </headerFooter>
  <ignoredErrors>
    <ignoredError sqref="D26 C156 D14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2"/>
  <sheetViews>
    <sheetView zoomScalePageLayoutView="0" workbookViewId="0" topLeftCell="A1">
      <selection activeCell="A407" sqref="A407"/>
    </sheetView>
  </sheetViews>
  <sheetFormatPr defaultColWidth="9.00390625" defaultRowHeight="12.75"/>
  <cols>
    <col min="1" max="1" width="45.375" style="0" customWidth="1"/>
    <col min="2" max="2" width="7.25390625" style="0" customWidth="1"/>
    <col min="3" max="3" width="8.125" style="0" customWidth="1"/>
    <col min="4" max="4" width="6.75390625" style="0" customWidth="1"/>
    <col min="5" max="5" width="12.75390625" style="0" customWidth="1"/>
    <col min="6" max="6" width="14.875" style="77" customWidth="1"/>
    <col min="7" max="7" width="12.75390625" style="57" customWidth="1"/>
    <col min="8" max="8" width="9.75390625" style="34" customWidth="1"/>
    <col min="9" max="9" width="9.375" style="94" customWidth="1"/>
    <col min="10" max="10" width="10.00390625" style="109" customWidth="1"/>
    <col min="11" max="11" width="9.125" style="0" customWidth="1"/>
    <col min="12" max="12" width="14.375" style="0" customWidth="1"/>
    <col min="14" max="14" width="10.625" style="0" customWidth="1"/>
  </cols>
  <sheetData>
    <row r="1" spans="1:10" ht="12.75" customHeight="1">
      <c r="A1" s="234" t="s">
        <v>0</v>
      </c>
      <c r="B1" s="236" t="s">
        <v>69</v>
      </c>
      <c r="C1" s="237"/>
      <c r="D1" s="238"/>
      <c r="E1" s="239" t="s">
        <v>464</v>
      </c>
      <c r="F1" s="241" t="s">
        <v>70</v>
      </c>
      <c r="G1" s="241" t="s">
        <v>71</v>
      </c>
      <c r="H1" s="243" t="s">
        <v>72</v>
      </c>
      <c r="I1" s="226" t="s">
        <v>246</v>
      </c>
      <c r="J1" s="228" t="s">
        <v>466</v>
      </c>
    </row>
    <row r="2" spans="1:10" ht="45.75" customHeight="1">
      <c r="A2" s="235"/>
      <c r="B2" s="19" t="s">
        <v>1</v>
      </c>
      <c r="C2" s="204" t="s">
        <v>2</v>
      </c>
      <c r="D2" s="19" t="s">
        <v>3</v>
      </c>
      <c r="E2" s="240"/>
      <c r="F2" s="242"/>
      <c r="G2" s="242"/>
      <c r="H2" s="244"/>
      <c r="I2" s="227"/>
      <c r="J2" s="229"/>
    </row>
    <row r="3" spans="1:10" ht="21" customHeight="1">
      <c r="A3" s="20" t="s">
        <v>4</v>
      </c>
      <c r="B3" s="21" t="s">
        <v>73</v>
      </c>
      <c r="C3" s="21"/>
      <c r="D3" s="21"/>
      <c r="E3" s="22">
        <f>SUM(E5)</f>
        <v>850</v>
      </c>
      <c r="F3" s="52">
        <f>SUM(F5,F6)</f>
        <v>10672.92</v>
      </c>
      <c r="G3" s="52">
        <f>SUM(G5,G6)</f>
        <v>10311.69</v>
      </c>
      <c r="H3" s="203">
        <f>G3/F3</f>
        <v>0.9661545294071351</v>
      </c>
      <c r="I3" s="39">
        <f>G3/8869936.7</f>
        <v>0.0011625438093599925</v>
      </c>
      <c r="J3" s="107">
        <v>0</v>
      </c>
    </row>
    <row r="4" spans="1:10" s="113" customFormat="1" ht="15.75" customHeight="1">
      <c r="A4" s="157" t="s">
        <v>5</v>
      </c>
      <c r="B4" s="158"/>
      <c r="C4" s="158" t="s">
        <v>186</v>
      </c>
      <c r="D4" s="158"/>
      <c r="E4" s="159">
        <f>SUM(E5)</f>
        <v>850</v>
      </c>
      <c r="F4" s="160">
        <v>850</v>
      </c>
      <c r="G4" s="160">
        <f>SUM(G5)</f>
        <v>488.77</v>
      </c>
      <c r="H4" s="115">
        <f aca="true" t="shared" si="0" ref="H4:H74">G4/F4</f>
        <v>0.5750235294117647</v>
      </c>
      <c r="I4" s="115">
        <f aca="true" t="shared" si="1" ref="I4:I67">G4/8869936.7</f>
        <v>5.5104113651679166E-05</v>
      </c>
      <c r="J4" s="161"/>
    </row>
    <row r="5" spans="1:10" ht="26.25" customHeight="1">
      <c r="A5" s="26" t="s">
        <v>367</v>
      </c>
      <c r="B5" s="24"/>
      <c r="C5" s="24"/>
      <c r="D5" s="24">
        <v>2850</v>
      </c>
      <c r="E5" s="25">
        <v>850</v>
      </c>
      <c r="F5" s="67">
        <v>850</v>
      </c>
      <c r="G5" s="51">
        <v>488.77</v>
      </c>
      <c r="H5" s="156">
        <f t="shared" si="0"/>
        <v>0.5750235294117647</v>
      </c>
      <c r="I5" s="156">
        <f t="shared" si="1"/>
        <v>5.5104113651679166E-05</v>
      </c>
      <c r="J5" s="55"/>
    </row>
    <row r="6" spans="1:10" s="113" customFormat="1" ht="15.75" customHeight="1">
      <c r="A6" s="111" t="s">
        <v>15</v>
      </c>
      <c r="B6" s="158"/>
      <c r="C6" s="158" t="s">
        <v>213</v>
      </c>
      <c r="D6" s="158"/>
      <c r="E6" s="159">
        <v>0</v>
      </c>
      <c r="F6" s="160">
        <f>SUM(F7:F12)</f>
        <v>9822.92</v>
      </c>
      <c r="G6" s="160">
        <f>SUM(G7:G12)</f>
        <v>9822.92</v>
      </c>
      <c r="H6" s="115">
        <f t="shared" si="0"/>
        <v>1</v>
      </c>
      <c r="I6" s="115">
        <f t="shared" si="1"/>
        <v>0.0011074396957083134</v>
      </c>
      <c r="J6" s="161"/>
    </row>
    <row r="7" spans="1:10" ht="19.5" customHeight="1">
      <c r="A7" s="26" t="s">
        <v>192</v>
      </c>
      <c r="B7" s="24"/>
      <c r="C7" s="24"/>
      <c r="D7" s="24" t="s">
        <v>151</v>
      </c>
      <c r="E7" s="25">
        <v>0</v>
      </c>
      <c r="F7" s="67">
        <v>80</v>
      </c>
      <c r="G7" s="51">
        <v>80</v>
      </c>
      <c r="H7" s="156">
        <f t="shared" si="0"/>
        <v>1</v>
      </c>
      <c r="I7" s="156">
        <f t="shared" si="1"/>
        <v>9.019230092138088E-06</v>
      </c>
      <c r="J7" s="55"/>
    </row>
    <row r="8" spans="1:10" ht="19.5" customHeight="1">
      <c r="A8" s="26" t="s">
        <v>21</v>
      </c>
      <c r="B8" s="24"/>
      <c r="C8" s="24"/>
      <c r="D8" s="24" t="s">
        <v>81</v>
      </c>
      <c r="E8" s="25">
        <v>0</v>
      </c>
      <c r="F8" s="67">
        <v>13.75</v>
      </c>
      <c r="G8" s="51">
        <v>13.75</v>
      </c>
      <c r="H8" s="156">
        <f t="shared" si="0"/>
        <v>1</v>
      </c>
      <c r="I8" s="156">
        <f t="shared" si="1"/>
        <v>1.5501801720862337E-06</v>
      </c>
      <c r="J8" s="55"/>
    </row>
    <row r="9" spans="1:10" ht="19.5" customHeight="1">
      <c r="A9" s="26" t="s">
        <v>22</v>
      </c>
      <c r="B9" s="24"/>
      <c r="C9" s="24"/>
      <c r="D9" s="24" t="s">
        <v>82</v>
      </c>
      <c r="E9" s="25">
        <v>0</v>
      </c>
      <c r="F9" s="67">
        <v>1.96</v>
      </c>
      <c r="G9" s="51">
        <v>1.96</v>
      </c>
      <c r="H9" s="156">
        <f t="shared" si="0"/>
        <v>1</v>
      </c>
      <c r="I9" s="156">
        <f t="shared" si="1"/>
        <v>2.2097113725738316E-07</v>
      </c>
      <c r="J9" s="55"/>
    </row>
    <row r="10" spans="1:10" ht="19.5" customHeight="1">
      <c r="A10" s="26" t="s">
        <v>9</v>
      </c>
      <c r="B10" s="24"/>
      <c r="C10" s="24"/>
      <c r="D10" s="24" t="s">
        <v>83</v>
      </c>
      <c r="E10" s="25">
        <v>0</v>
      </c>
      <c r="F10" s="67">
        <v>17.6</v>
      </c>
      <c r="G10" s="51">
        <v>17.6</v>
      </c>
      <c r="H10" s="156">
        <f t="shared" si="0"/>
        <v>1</v>
      </c>
      <c r="I10" s="156">
        <f t="shared" si="1"/>
        <v>1.9842306202703794E-06</v>
      </c>
      <c r="J10" s="55"/>
    </row>
    <row r="11" spans="1:10" ht="19.5" customHeight="1">
      <c r="A11" s="26" t="s">
        <v>12</v>
      </c>
      <c r="B11" s="24"/>
      <c r="C11" s="24"/>
      <c r="D11" s="24" t="s">
        <v>79</v>
      </c>
      <c r="E11" s="25">
        <v>0</v>
      </c>
      <c r="F11" s="67">
        <v>79.3</v>
      </c>
      <c r="G11" s="51">
        <v>79.3</v>
      </c>
      <c r="H11" s="156">
        <f t="shared" si="0"/>
        <v>1</v>
      </c>
      <c r="I11" s="156">
        <f t="shared" si="1"/>
        <v>8.94031182883188E-06</v>
      </c>
      <c r="J11" s="55"/>
    </row>
    <row r="12" spans="1:10" ht="19.5" customHeight="1">
      <c r="A12" s="26" t="s">
        <v>26</v>
      </c>
      <c r="B12" s="24"/>
      <c r="C12" s="24"/>
      <c r="D12" s="24" t="s">
        <v>92</v>
      </c>
      <c r="E12" s="25">
        <v>0</v>
      </c>
      <c r="F12" s="67">
        <v>9630.31</v>
      </c>
      <c r="G12" s="51">
        <v>9630.31</v>
      </c>
      <c r="H12" s="156">
        <f t="shared" si="0"/>
        <v>1</v>
      </c>
      <c r="I12" s="156">
        <f t="shared" si="1"/>
        <v>0.0010857247718577294</v>
      </c>
      <c r="J12" s="55"/>
    </row>
    <row r="13" spans="1:10" s="113" customFormat="1" ht="21" customHeight="1">
      <c r="A13" s="59" t="s">
        <v>214</v>
      </c>
      <c r="B13" s="60" t="s">
        <v>215</v>
      </c>
      <c r="C13" s="60"/>
      <c r="D13" s="60"/>
      <c r="E13" s="61">
        <f>SUM(E14)</f>
        <v>5000</v>
      </c>
      <c r="F13" s="62">
        <f>SUM(F14)</f>
        <v>5000</v>
      </c>
      <c r="G13" s="62">
        <f>SUM(G14)</f>
        <v>2639.97</v>
      </c>
      <c r="H13" s="39">
        <f t="shared" si="0"/>
        <v>0.527994</v>
      </c>
      <c r="I13" s="39">
        <f t="shared" si="1"/>
        <v>0.0002976312108292723</v>
      </c>
      <c r="J13" s="107">
        <f>G13/7232332.21</f>
        <v>0.00036502333180295096</v>
      </c>
    </row>
    <row r="14" spans="1:10" ht="15.75" customHeight="1">
      <c r="A14" s="157" t="s">
        <v>216</v>
      </c>
      <c r="B14" s="158"/>
      <c r="C14" s="158" t="s">
        <v>217</v>
      </c>
      <c r="D14" s="158"/>
      <c r="E14" s="159">
        <f>SUM(E15:E17)</f>
        <v>5000</v>
      </c>
      <c r="F14" s="160">
        <f>SUM(F15:F17)</f>
        <v>5000</v>
      </c>
      <c r="G14" s="160">
        <f>SUM(G15:G17)</f>
        <v>2639.97</v>
      </c>
      <c r="H14" s="115">
        <f t="shared" si="0"/>
        <v>0.527994</v>
      </c>
      <c r="I14" s="115">
        <f t="shared" si="1"/>
        <v>0.0002976312108292723</v>
      </c>
      <c r="J14" s="161"/>
    </row>
    <row r="15" spans="1:10" ht="19.5" customHeight="1">
      <c r="A15" s="35" t="s">
        <v>165</v>
      </c>
      <c r="B15" s="24"/>
      <c r="C15" s="36"/>
      <c r="D15" s="36" t="s">
        <v>166</v>
      </c>
      <c r="E15" s="25">
        <v>1500</v>
      </c>
      <c r="F15" s="67">
        <v>500</v>
      </c>
      <c r="G15" s="51">
        <v>0</v>
      </c>
      <c r="H15" s="156">
        <f t="shared" si="0"/>
        <v>0</v>
      </c>
      <c r="I15" s="156">
        <f t="shared" si="1"/>
        <v>0</v>
      </c>
      <c r="J15" s="55"/>
    </row>
    <row r="16" spans="1:10" ht="19.5" customHeight="1">
      <c r="A16" s="35" t="s">
        <v>9</v>
      </c>
      <c r="B16" s="24"/>
      <c r="C16" s="36"/>
      <c r="D16" s="36" t="s">
        <v>83</v>
      </c>
      <c r="E16" s="25">
        <v>1500</v>
      </c>
      <c r="F16" s="67">
        <v>4000</v>
      </c>
      <c r="G16" s="51">
        <v>2639.97</v>
      </c>
      <c r="H16" s="156">
        <f t="shared" si="0"/>
        <v>0.6599925</v>
      </c>
      <c r="I16" s="156">
        <f t="shared" si="1"/>
        <v>0.0002976312108292723</v>
      </c>
      <c r="J16" s="55"/>
    </row>
    <row r="17" spans="1:10" s="63" customFormat="1" ht="19.5" customHeight="1">
      <c r="A17" s="35" t="s">
        <v>12</v>
      </c>
      <c r="B17" s="24"/>
      <c r="C17" s="24"/>
      <c r="D17" s="36" t="s">
        <v>79</v>
      </c>
      <c r="E17" s="25">
        <v>2000</v>
      </c>
      <c r="F17" s="67">
        <v>500</v>
      </c>
      <c r="G17" s="51">
        <v>0</v>
      </c>
      <c r="H17" s="156">
        <f t="shared" si="0"/>
        <v>0</v>
      </c>
      <c r="I17" s="156">
        <f t="shared" si="1"/>
        <v>0</v>
      </c>
      <c r="J17" s="55"/>
    </row>
    <row r="18" spans="1:10" s="113" customFormat="1" ht="21" customHeight="1">
      <c r="A18" s="20" t="s">
        <v>6</v>
      </c>
      <c r="B18" s="21">
        <v>600</v>
      </c>
      <c r="C18" s="21"/>
      <c r="D18" s="21"/>
      <c r="E18" s="22">
        <f>SUM(E19,E28,E26,E21)</f>
        <v>487688</v>
      </c>
      <c r="F18" s="52">
        <f>SUM(F19,F28,F26,F21)</f>
        <v>748586</v>
      </c>
      <c r="G18" s="52">
        <f>SUM(G19,G28,G26,G21)</f>
        <v>327371.61</v>
      </c>
      <c r="H18" s="39">
        <f t="shared" si="0"/>
        <v>0.4373199739241717</v>
      </c>
      <c r="I18" s="39">
        <f t="shared" si="1"/>
        <v>0.03690799845279617</v>
      </c>
      <c r="J18" s="107">
        <v>0</v>
      </c>
    </row>
    <row r="19" spans="1:10" ht="15.75" customHeight="1">
      <c r="A19" s="188" t="s">
        <v>451</v>
      </c>
      <c r="B19" s="164"/>
      <c r="C19" s="164" t="s">
        <v>452</v>
      </c>
      <c r="D19" s="164"/>
      <c r="E19" s="165">
        <f>E20</f>
        <v>820</v>
      </c>
      <c r="F19" s="166">
        <f>F20</f>
        <v>820</v>
      </c>
      <c r="G19" s="166">
        <f>G20</f>
        <v>819.2</v>
      </c>
      <c r="H19" s="115">
        <f t="shared" si="0"/>
        <v>0.9990243902439025</v>
      </c>
      <c r="I19" s="115">
        <f t="shared" si="1"/>
        <v>9.235691614349403E-05</v>
      </c>
      <c r="J19" s="160"/>
    </row>
    <row r="20" spans="1:10" ht="19.5" customHeight="1">
      <c r="A20" s="189" t="s">
        <v>223</v>
      </c>
      <c r="B20" s="28"/>
      <c r="C20" s="28"/>
      <c r="D20" s="28" t="s">
        <v>224</v>
      </c>
      <c r="E20" s="29">
        <v>820</v>
      </c>
      <c r="F20" s="53">
        <v>820</v>
      </c>
      <c r="G20" s="53">
        <v>819.2</v>
      </c>
      <c r="H20" s="156">
        <f t="shared" si="0"/>
        <v>0.9990243902439025</v>
      </c>
      <c r="I20" s="156">
        <f t="shared" si="1"/>
        <v>9.235691614349403E-05</v>
      </c>
      <c r="J20" s="51"/>
    </row>
    <row r="21" spans="1:10" ht="15.75" customHeight="1">
      <c r="A21" s="163" t="s">
        <v>369</v>
      </c>
      <c r="B21" s="164"/>
      <c r="C21" s="164" t="s">
        <v>218</v>
      </c>
      <c r="D21" s="164"/>
      <c r="E21" s="165">
        <f>SUM(E25)</f>
        <v>80358</v>
      </c>
      <c r="F21" s="166">
        <f>SUM(F22,F23,F24,F25)</f>
        <v>136256</v>
      </c>
      <c r="G21" s="166">
        <f>SUM(G22:G25)</f>
        <v>85527.26999999999</v>
      </c>
      <c r="H21" s="115">
        <f t="shared" si="0"/>
        <v>0.6276954409347111</v>
      </c>
      <c r="I21" s="115">
        <f t="shared" si="1"/>
        <v>0.009642376591030238</v>
      </c>
      <c r="J21" s="161"/>
    </row>
    <row r="22" spans="1:10" ht="19.5" customHeight="1">
      <c r="A22" s="17" t="s">
        <v>210</v>
      </c>
      <c r="B22" s="164"/>
      <c r="C22" s="164"/>
      <c r="D22" s="36" t="s">
        <v>166</v>
      </c>
      <c r="E22" s="38">
        <v>0</v>
      </c>
      <c r="F22" s="54">
        <v>700</v>
      </c>
      <c r="G22" s="54">
        <v>0</v>
      </c>
      <c r="H22" s="156">
        <f t="shared" si="0"/>
        <v>0</v>
      </c>
      <c r="I22" s="156">
        <f t="shared" si="1"/>
        <v>0</v>
      </c>
      <c r="J22" s="161"/>
    </row>
    <row r="23" spans="1:10" ht="19.5" customHeight="1">
      <c r="A23" s="17" t="s">
        <v>11</v>
      </c>
      <c r="B23" s="164"/>
      <c r="C23" s="164"/>
      <c r="D23" s="36" t="s">
        <v>136</v>
      </c>
      <c r="E23" s="38">
        <v>0</v>
      </c>
      <c r="F23" s="54">
        <v>50000</v>
      </c>
      <c r="G23" s="54">
        <v>0</v>
      </c>
      <c r="H23" s="156">
        <f t="shared" si="0"/>
        <v>0</v>
      </c>
      <c r="I23" s="156">
        <f t="shared" si="1"/>
        <v>0</v>
      </c>
      <c r="J23" s="161"/>
    </row>
    <row r="24" spans="1:10" ht="19.5" customHeight="1">
      <c r="A24" s="17" t="s">
        <v>12</v>
      </c>
      <c r="B24" s="164"/>
      <c r="C24" s="164"/>
      <c r="D24" s="36" t="s">
        <v>79</v>
      </c>
      <c r="E24" s="38">
        <v>0</v>
      </c>
      <c r="F24" s="54">
        <v>2300</v>
      </c>
      <c r="G24" s="54">
        <v>2271.34</v>
      </c>
      <c r="H24" s="156">
        <f t="shared" si="0"/>
        <v>0.9875391304347827</v>
      </c>
      <c r="I24" s="156">
        <f t="shared" si="1"/>
        <v>0.0002560717259684616</v>
      </c>
      <c r="J24" s="161"/>
    </row>
    <row r="25" spans="1:10" ht="26.25" customHeight="1">
      <c r="A25" s="46" t="s">
        <v>368</v>
      </c>
      <c r="B25" s="28"/>
      <c r="C25" s="28"/>
      <c r="D25" s="28" t="s">
        <v>371</v>
      </c>
      <c r="E25" s="29">
        <v>80358</v>
      </c>
      <c r="F25" s="53">
        <v>83256</v>
      </c>
      <c r="G25" s="53">
        <v>83255.93</v>
      </c>
      <c r="H25" s="156">
        <f t="shared" si="0"/>
        <v>0.9999991592197558</v>
      </c>
      <c r="I25" s="156">
        <f t="shared" si="1"/>
        <v>0.009386304865061777</v>
      </c>
      <c r="J25" s="55"/>
    </row>
    <row r="26" spans="1:10" s="133" customFormat="1" ht="15.75" customHeight="1">
      <c r="A26" s="163" t="s">
        <v>370</v>
      </c>
      <c r="B26" s="164"/>
      <c r="C26" s="164" t="s">
        <v>219</v>
      </c>
      <c r="D26" s="164"/>
      <c r="E26" s="165">
        <f>SUM(E27)</f>
        <v>10000</v>
      </c>
      <c r="F26" s="166">
        <f>F27</f>
        <v>10000</v>
      </c>
      <c r="G26" s="166">
        <v>0</v>
      </c>
      <c r="H26" s="115">
        <f t="shared" si="0"/>
        <v>0</v>
      </c>
      <c r="I26" s="115">
        <f t="shared" si="1"/>
        <v>0</v>
      </c>
      <c r="J26" s="161"/>
    </row>
    <row r="27" spans="1:10" s="123" customFormat="1" ht="26.25" customHeight="1">
      <c r="A27" s="17" t="s">
        <v>368</v>
      </c>
      <c r="B27" s="28"/>
      <c r="C27" s="28"/>
      <c r="D27" s="28" t="s">
        <v>371</v>
      </c>
      <c r="E27" s="29">
        <v>10000</v>
      </c>
      <c r="F27" s="53">
        <v>10000</v>
      </c>
      <c r="G27" s="53">
        <v>0</v>
      </c>
      <c r="H27" s="156">
        <f t="shared" si="0"/>
        <v>0</v>
      </c>
      <c r="I27" s="156">
        <f t="shared" si="1"/>
        <v>0</v>
      </c>
      <c r="J27" s="55"/>
    </row>
    <row r="28" spans="1:10" s="113" customFormat="1" ht="15.75" customHeight="1">
      <c r="A28" s="157" t="s">
        <v>7</v>
      </c>
      <c r="B28" s="158"/>
      <c r="C28" s="158">
        <v>60016</v>
      </c>
      <c r="D28" s="158"/>
      <c r="E28" s="165">
        <f>SUM(E29:E39)</f>
        <v>396510</v>
      </c>
      <c r="F28" s="166">
        <f>SUM(F29:F39)</f>
        <v>601510</v>
      </c>
      <c r="G28" s="166">
        <f>SUM(G29:G39)</f>
        <v>241025.14</v>
      </c>
      <c r="H28" s="115">
        <f t="shared" si="0"/>
        <v>0.4007001379860684</v>
      </c>
      <c r="I28" s="115">
        <f t="shared" si="1"/>
        <v>0.027173264945622444</v>
      </c>
      <c r="J28" s="161"/>
    </row>
    <row r="29" spans="1:10" s="34" customFormat="1" ht="19.5" customHeight="1">
      <c r="A29" s="35" t="s">
        <v>21</v>
      </c>
      <c r="B29" s="24"/>
      <c r="C29" s="24"/>
      <c r="D29" s="36" t="s">
        <v>81</v>
      </c>
      <c r="E29" s="29">
        <v>0</v>
      </c>
      <c r="F29" s="53">
        <v>1805</v>
      </c>
      <c r="G29" s="53">
        <v>288.79</v>
      </c>
      <c r="H29" s="156">
        <f t="shared" si="0"/>
        <v>0.15999445983379504</v>
      </c>
      <c r="I29" s="156">
        <f t="shared" si="1"/>
        <v>3.255829322885698E-05</v>
      </c>
      <c r="J29" s="55"/>
    </row>
    <row r="30" spans="1:10" s="113" customFormat="1" ht="19.5" customHeight="1">
      <c r="A30" s="35" t="s">
        <v>22</v>
      </c>
      <c r="B30" s="24"/>
      <c r="C30" s="24"/>
      <c r="D30" s="36" t="s">
        <v>82</v>
      </c>
      <c r="E30" s="29">
        <v>0</v>
      </c>
      <c r="F30" s="53">
        <v>258</v>
      </c>
      <c r="G30" s="53">
        <v>41.16</v>
      </c>
      <c r="H30" s="156">
        <f t="shared" si="0"/>
        <v>0.15953488372093022</v>
      </c>
      <c r="I30" s="156">
        <f t="shared" si="1"/>
        <v>4.640393882405046E-06</v>
      </c>
      <c r="J30" s="55"/>
    </row>
    <row r="31" spans="1:10" s="34" customFormat="1" ht="19.5" customHeight="1">
      <c r="A31" s="35" t="s">
        <v>165</v>
      </c>
      <c r="B31" s="24"/>
      <c r="C31" s="24"/>
      <c r="D31" s="36" t="s">
        <v>166</v>
      </c>
      <c r="E31" s="29">
        <v>4000</v>
      </c>
      <c r="F31" s="67">
        <v>14000</v>
      </c>
      <c r="G31" s="53">
        <v>1680</v>
      </c>
      <c r="H31" s="156">
        <f t="shared" si="0"/>
        <v>0.12</v>
      </c>
      <c r="I31" s="156">
        <f t="shared" si="1"/>
        <v>0.00018940383193489984</v>
      </c>
      <c r="J31" s="55"/>
    </row>
    <row r="32" spans="1:10" s="113" customFormat="1" ht="19.5" customHeight="1">
      <c r="A32" s="23" t="s">
        <v>9</v>
      </c>
      <c r="B32" s="24"/>
      <c r="C32" s="24"/>
      <c r="D32" s="24">
        <v>4210</v>
      </c>
      <c r="E32" s="25">
        <v>60000</v>
      </c>
      <c r="F32" s="67">
        <v>60000</v>
      </c>
      <c r="G32" s="53">
        <v>19610.87</v>
      </c>
      <c r="H32" s="156">
        <f t="shared" si="0"/>
        <v>0.32684783333333334</v>
      </c>
      <c r="I32" s="156">
        <f t="shared" si="1"/>
        <v>0.0022109368604626006</v>
      </c>
      <c r="J32" s="55"/>
    </row>
    <row r="33" spans="1:10" s="34" customFormat="1" ht="19.5" customHeight="1">
      <c r="A33" s="23" t="s">
        <v>11</v>
      </c>
      <c r="B33" s="24"/>
      <c r="C33" s="24"/>
      <c r="D33" s="24">
        <v>4270</v>
      </c>
      <c r="E33" s="25">
        <v>75000</v>
      </c>
      <c r="F33" s="67">
        <v>85000</v>
      </c>
      <c r="G33" s="53">
        <v>8836.16</v>
      </c>
      <c r="H33" s="156">
        <f t="shared" si="0"/>
        <v>0.10395482352941177</v>
      </c>
      <c r="I33" s="156">
        <f t="shared" si="1"/>
        <v>0.000996192002136836</v>
      </c>
      <c r="J33" s="55"/>
    </row>
    <row r="34" spans="1:10" s="34" customFormat="1" ht="19.5" customHeight="1">
      <c r="A34" s="23" t="s">
        <v>12</v>
      </c>
      <c r="B34" s="24"/>
      <c r="C34" s="24"/>
      <c r="D34" s="24">
        <v>4300</v>
      </c>
      <c r="E34" s="25">
        <v>80000</v>
      </c>
      <c r="F34" s="67">
        <v>67937</v>
      </c>
      <c r="G34" s="53">
        <v>33535.12</v>
      </c>
      <c r="H34" s="156">
        <f t="shared" si="0"/>
        <v>0.4936208546153054</v>
      </c>
      <c r="I34" s="156">
        <f t="shared" si="1"/>
        <v>0.0037807620430932733</v>
      </c>
      <c r="J34" s="55"/>
    </row>
    <row r="35" spans="1:10" s="34" customFormat="1" ht="26.25" customHeight="1">
      <c r="A35" s="26" t="s">
        <v>393</v>
      </c>
      <c r="B35" s="24"/>
      <c r="C35" s="24"/>
      <c r="D35" s="24" t="s">
        <v>180</v>
      </c>
      <c r="E35" s="25">
        <v>350</v>
      </c>
      <c r="F35" s="67">
        <v>350</v>
      </c>
      <c r="G35" s="53">
        <v>0</v>
      </c>
      <c r="H35" s="156">
        <f t="shared" si="0"/>
        <v>0</v>
      </c>
      <c r="I35" s="156">
        <f t="shared" si="1"/>
        <v>0</v>
      </c>
      <c r="J35" s="55"/>
    </row>
    <row r="36" spans="1:10" s="34" customFormat="1" ht="19.5" customHeight="1">
      <c r="A36" s="35" t="s">
        <v>26</v>
      </c>
      <c r="B36" s="24"/>
      <c r="C36" s="24"/>
      <c r="D36" s="36" t="s">
        <v>92</v>
      </c>
      <c r="E36" s="25">
        <v>2160</v>
      </c>
      <c r="F36" s="67">
        <v>2160</v>
      </c>
      <c r="G36" s="53">
        <v>1080</v>
      </c>
      <c r="H36" s="156">
        <f t="shared" si="0"/>
        <v>0.5</v>
      </c>
      <c r="I36" s="156">
        <f t="shared" si="1"/>
        <v>0.00012175960624386419</v>
      </c>
      <c r="J36" s="55"/>
    </row>
    <row r="37" spans="1:10" ht="19.5" customHeight="1">
      <c r="A37" s="101" t="s">
        <v>90</v>
      </c>
      <c r="B37" s="24"/>
      <c r="C37" s="24"/>
      <c r="D37" s="36" t="s">
        <v>89</v>
      </c>
      <c r="E37" s="25">
        <v>175000</v>
      </c>
      <c r="F37" s="67">
        <v>370000</v>
      </c>
      <c r="G37" s="51">
        <v>175953.04</v>
      </c>
      <c r="H37" s="156">
        <f t="shared" si="0"/>
        <v>0.4755487567567568</v>
      </c>
      <c r="I37" s="156">
        <f t="shared" si="1"/>
        <v>0.01983701191463971</v>
      </c>
      <c r="J37" s="55"/>
    </row>
    <row r="38" spans="1:10" ht="19.5" customHeight="1" hidden="1">
      <c r="A38" s="35" t="s">
        <v>90</v>
      </c>
      <c r="B38" s="24"/>
      <c r="C38" s="24"/>
      <c r="D38" s="36" t="s">
        <v>292</v>
      </c>
      <c r="E38" s="25">
        <v>0</v>
      </c>
      <c r="F38" s="67">
        <v>0</v>
      </c>
      <c r="G38" s="51">
        <v>0</v>
      </c>
      <c r="H38" s="156"/>
      <c r="I38" s="156">
        <f t="shared" si="1"/>
        <v>0</v>
      </c>
      <c r="J38" s="55"/>
    </row>
    <row r="39" spans="1:10" ht="19.5" customHeight="1" hidden="1">
      <c r="A39" s="35" t="s">
        <v>90</v>
      </c>
      <c r="B39" s="24"/>
      <c r="C39" s="24"/>
      <c r="D39" s="36" t="s">
        <v>264</v>
      </c>
      <c r="E39" s="25">
        <v>0</v>
      </c>
      <c r="F39" s="67">
        <v>0</v>
      </c>
      <c r="G39" s="51">
        <v>0</v>
      </c>
      <c r="H39" s="156"/>
      <c r="I39" s="156">
        <f t="shared" si="1"/>
        <v>0</v>
      </c>
      <c r="J39" s="55"/>
    </row>
    <row r="40" spans="1:10" ht="21" customHeight="1">
      <c r="A40" s="20" t="s">
        <v>13</v>
      </c>
      <c r="B40" s="21">
        <v>700</v>
      </c>
      <c r="C40" s="21"/>
      <c r="D40" s="21"/>
      <c r="E40" s="22">
        <f>SUM(E41,E59)</f>
        <v>254205</v>
      </c>
      <c r="F40" s="52">
        <f>SUM(F41+F59)</f>
        <v>507439</v>
      </c>
      <c r="G40" s="52">
        <f>SUM(G41+G59)</f>
        <v>222048.89</v>
      </c>
      <c r="H40" s="39">
        <f t="shared" si="0"/>
        <v>0.4375873553274384</v>
      </c>
      <c r="I40" s="39">
        <f t="shared" si="1"/>
        <v>0.025033875382673255</v>
      </c>
      <c r="J40" s="107">
        <v>0</v>
      </c>
    </row>
    <row r="41" spans="1:10" ht="15.75" customHeight="1">
      <c r="A41" s="157" t="s">
        <v>14</v>
      </c>
      <c r="B41" s="158"/>
      <c r="C41" s="158">
        <v>70005</v>
      </c>
      <c r="D41" s="158"/>
      <c r="E41" s="159">
        <f>SUM(E42:E58)</f>
        <v>254205</v>
      </c>
      <c r="F41" s="162">
        <f>SUM(F42:F58)</f>
        <v>507439</v>
      </c>
      <c r="G41" s="162">
        <f>SUM(G42:G58)</f>
        <v>222048.89</v>
      </c>
      <c r="H41" s="115">
        <f t="shared" si="0"/>
        <v>0.4375873553274384</v>
      </c>
      <c r="I41" s="115">
        <f t="shared" si="1"/>
        <v>0.025033875382673255</v>
      </c>
      <c r="J41" s="160"/>
    </row>
    <row r="42" spans="1:10" ht="19.5" customHeight="1">
      <c r="A42" s="35" t="s">
        <v>21</v>
      </c>
      <c r="B42" s="24"/>
      <c r="C42" s="24"/>
      <c r="D42" s="36" t="s">
        <v>81</v>
      </c>
      <c r="E42" s="25">
        <v>210</v>
      </c>
      <c r="F42" s="58">
        <v>210</v>
      </c>
      <c r="G42" s="54">
        <v>51.57</v>
      </c>
      <c r="H42" s="156">
        <f t="shared" si="0"/>
        <v>0.24557142857142858</v>
      </c>
      <c r="I42" s="156">
        <f t="shared" si="1"/>
        <v>5.814021198144515E-06</v>
      </c>
      <c r="J42" s="107"/>
    </row>
    <row r="43" spans="1:10" ht="19.5" customHeight="1" hidden="1">
      <c r="A43" s="35" t="s">
        <v>22</v>
      </c>
      <c r="B43" s="24"/>
      <c r="C43" s="24"/>
      <c r="D43" s="36" t="s">
        <v>82</v>
      </c>
      <c r="E43" s="25">
        <v>0</v>
      </c>
      <c r="F43" s="58">
        <v>0</v>
      </c>
      <c r="G43" s="54">
        <v>0</v>
      </c>
      <c r="H43" s="156" t="e">
        <f t="shared" si="0"/>
        <v>#DIV/0!</v>
      </c>
      <c r="I43" s="156">
        <f t="shared" si="1"/>
        <v>0</v>
      </c>
      <c r="J43" s="107"/>
    </row>
    <row r="44" spans="1:10" ht="19.5" customHeight="1">
      <c r="A44" s="35" t="s">
        <v>210</v>
      </c>
      <c r="B44" s="24"/>
      <c r="C44" s="24"/>
      <c r="D44" s="36" t="s">
        <v>166</v>
      </c>
      <c r="E44" s="25">
        <v>15000</v>
      </c>
      <c r="F44" s="58">
        <v>15000</v>
      </c>
      <c r="G44" s="54">
        <v>3292.26</v>
      </c>
      <c r="H44" s="156">
        <f t="shared" si="0"/>
        <v>0.219484</v>
      </c>
      <c r="I44" s="156">
        <f t="shared" si="1"/>
        <v>0.0003711706307892818</v>
      </c>
      <c r="J44" s="107"/>
    </row>
    <row r="45" spans="1:10" s="113" customFormat="1" ht="19.5" customHeight="1">
      <c r="A45" s="23" t="s">
        <v>9</v>
      </c>
      <c r="B45" s="24"/>
      <c r="C45" s="24"/>
      <c r="D45" s="24">
        <v>4210</v>
      </c>
      <c r="E45" s="25">
        <v>38755</v>
      </c>
      <c r="F45" s="67">
        <v>36755</v>
      </c>
      <c r="G45" s="51">
        <v>10006.08</v>
      </c>
      <c r="H45" s="156">
        <f t="shared" si="0"/>
        <v>0.27223724663311116</v>
      </c>
      <c r="I45" s="156">
        <f t="shared" si="1"/>
        <v>0.0011280892230042634</v>
      </c>
      <c r="J45" s="107"/>
    </row>
    <row r="46" spans="1:10" ht="19.5" customHeight="1">
      <c r="A46" s="35" t="s">
        <v>10</v>
      </c>
      <c r="B46" s="24"/>
      <c r="C46" s="24"/>
      <c r="D46" s="36" t="s">
        <v>154</v>
      </c>
      <c r="E46" s="25">
        <v>26400</v>
      </c>
      <c r="F46" s="67">
        <v>32134</v>
      </c>
      <c r="G46" s="51">
        <v>13403.47</v>
      </c>
      <c r="H46" s="156">
        <f t="shared" si="0"/>
        <v>0.4171117819132383</v>
      </c>
      <c r="I46" s="156">
        <f t="shared" si="1"/>
        <v>0.001511112249538376</v>
      </c>
      <c r="J46" s="107"/>
    </row>
    <row r="47" spans="1:10" ht="19.5" customHeight="1">
      <c r="A47" s="35" t="s">
        <v>11</v>
      </c>
      <c r="B47" s="24"/>
      <c r="C47" s="24"/>
      <c r="D47" s="36" t="s">
        <v>136</v>
      </c>
      <c r="E47" s="25">
        <v>20000</v>
      </c>
      <c r="F47" s="67">
        <v>80000</v>
      </c>
      <c r="G47" s="51">
        <v>16443.62</v>
      </c>
      <c r="H47" s="156">
        <f t="shared" si="0"/>
        <v>0.20554524999999998</v>
      </c>
      <c r="I47" s="156">
        <f t="shared" si="1"/>
        <v>0.001853859904096046</v>
      </c>
      <c r="J47" s="107"/>
    </row>
    <row r="48" spans="1:10" ht="19.5" customHeight="1">
      <c r="A48" s="23" t="s">
        <v>12</v>
      </c>
      <c r="B48" s="24"/>
      <c r="C48" s="24"/>
      <c r="D48" s="24">
        <v>4300</v>
      </c>
      <c r="E48" s="25">
        <v>51100</v>
      </c>
      <c r="F48" s="67">
        <v>56100</v>
      </c>
      <c r="G48" s="51">
        <v>26450.29</v>
      </c>
      <c r="H48" s="156">
        <f t="shared" si="0"/>
        <v>0.4714846702317291</v>
      </c>
      <c r="I48" s="156">
        <f t="shared" si="1"/>
        <v>0.0029820156439222395</v>
      </c>
      <c r="J48" s="107"/>
    </row>
    <row r="49" spans="1:10" ht="26.25" customHeight="1">
      <c r="A49" s="26" t="s">
        <v>393</v>
      </c>
      <c r="B49" s="24"/>
      <c r="C49" s="24"/>
      <c r="D49" s="24" t="s">
        <v>180</v>
      </c>
      <c r="E49" s="25">
        <v>3000</v>
      </c>
      <c r="F49" s="67">
        <v>3000</v>
      </c>
      <c r="G49" s="51">
        <v>1048.5</v>
      </c>
      <c r="H49" s="156">
        <f t="shared" si="0"/>
        <v>0.3495</v>
      </c>
      <c r="I49" s="156">
        <f t="shared" si="1"/>
        <v>0.00011820828439508481</v>
      </c>
      <c r="J49" s="107"/>
    </row>
    <row r="50" spans="1:10" ht="26.25" customHeight="1">
      <c r="A50" s="37" t="s">
        <v>410</v>
      </c>
      <c r="B50" s="24"/>
      <c r="C50" s="24"/>
      <c r="D50" s="41" t="s">
        <v>207</v>
      </c>
      <c r="E50" s="25">
        <v>200</v>
      </c>
      <c r="F50" s="67">
        <v>200</v>
      </c>
      <c r="G50" s="51">
        <v>73.8</v>
      </c>
      <c r="H50" s="156">
        <f t="shared" si="0"/>
        <v>0.369</v>
      </c>
      <c r="I50" s="156">
        <f t="shared" si="1"/>
        <v>8.320239759997385E-06</v>
      </c>
      <c r="J50" s="107"/>
    </row>
    <row r="51" spans="1:10" ht="26.25" customHeight="1" hidden="1">
      <c r="A51" s="64" t="s">
        <v>220</v>
      </c>
      <c r="B51" s="24"/>
      <c r="C51" s="24"/>
      <c r="D51" s="36" t="s">
        <v>221</v>
      </c>
      <c r="E51" s="25">
        <v>0</v>
      </c>
      <c r="F51" s="67">
        <v>0</v>
      </c>
      <c r="G51" s="51">
        <v>0</v>
      </c>
      <c r="H51" s="156" t="e">
        <f t="shared" si="0"/>
        <v>#DIV/0!</v>
      </c>
      <c r="I51" s="156">
        <f t="shared" si="1"/>
        <v>0</v>
      </c>
      <c r="J51" s="107"/>
    </row>
    <row r="52" spans="1:10" ht="26.25" customHeight="1">
      <c r="A52" s="64" t="s">
        <v>241</v>
      </c>
      <c r="B52" s="24"/>
      <c r="C52" s="24"/>
      <c r="D52" s="36" t="s">
        <v>238</v>
      </c>
      <c r="E52" s="25">
        <v>70000</v>
      </c>
      <c r="F52" s="67">
        <v>70000</v>
      </c>
      <c r="G52" s="51">
        <v>38473.6</v>
      </c>
      <c r="H52" s="156">
        <f t="shared" si="0"/>
        <v>0.5496228571428571</v>
      </c>
      <c r="I52" s="156">
        <f t="shared" si="1"/>
        <v>0.004337528135911049</v>
      </c>
      <c r="J52" s="107"/>
    </row>
    <row r="53" spans="1:10" ht="19.5" customHeight="1">
      <c r="A53" s="23" t="s">
        <v>26</v>
      </c>
      <c r="B53" s="24"/>
      <c r="C53" s="24"/>
      <c r="D53" s="24" t="s">
        <v>92</v>
      </c>
      <c r="E53" s="25">
        <v>2200</v>
      </c>
      <c r="F53" s="67">
        <v>2700</v>
      </c>
      <c r="G53" s="51">
        <v>1288.28</v>
      </c>
      <c r="H53" s="156">
        <f t="shared" si="0"/>
        <v>0.47714074074074075</v>
      </c>
      <c r="I53" s="156">
        <f t="shared" si="1"/>
        <v>0.0001452411717887457</v>
      </c>
      <c r="J53" s="107"/>
    </row>
    <row r="54" spans="1:10" ht="19.5" customHeight="1">
      <c r="A54" s="101" t="s">
        <v>223</v>
      </c>
      <c r="B54" s="24"/>
      <c r="C54" s="24"/>
      <c r="D54" s="41" t="s">
        <v>224</v>
      </c>
      <c r="E54" s="25">
        <v>0</v>
      </c>
      <c r="F54" s="67">
        <v>1567</v>
      </c>
      <c r="G54" s="51">
        <v>1566.14</v>
      </c>
      <c r="H54" s="156">
        <f t="shared" si="0"/>
        <v>0.9994511805998725</v>
      </c>
      <c r="I54" s="156">
        <f t="shared" si="1"/>
        <v>0.0001765672127062643</v>
      </c>
      <c r="J54" s="107"/>
    </row>
    <row r="55" spans="1:10" ht="26.25" customHeight="1">
      <c r="A55" s="40" t="s">
        <v>368</v>
      </c>
      <c r="B55" s="24"/>
      <c r="C55" s="24"/>
      <c r="D55" s="41" t="s">
        <v>371</v>
      </c>
      <c r="E55" s="25">
        <v>20340</v>
      </c>
      <c r="F55" s="67">
        <v>25773</v>
      </c>
      <c r="G55" s="51">
        <v>12554.37</v>
      </c>
      <c r="H55" s="156">
        <f t="shared" si="0"/>
        <v>0.4871132580607613</v>
      </c>
      <c r="I55" s="156">
        <f t="shared" si="1"/>
        <v>0.0014153843961479456</v>
      </c>
      <c r="J55" s="107"/>
    </row>
    <row r="56" spans="1:10" ht="19.5" customHeight="1">
      <c r="A56" s="35" t="s">
        <v>93</v>
      </c>
      <c r="B56" s="24"/>
      <c r="C56" s="24"/>
      <c r="D56" s="36" t="s">
        <v>94</v>
      </c>
      <c r="E56" s="25">
        <v>7000</v>
      </c>
      <c r="F56" s="67">
        <v>9000</v>
      </c>
      <c r="G56" s="51">
        <v>5454.63</v>
      </c>
      <c r="H56" s="156">
        <f t="shared" si="0"/>
        <v>0.60607</v>
      </c>
      <c r="I56" s="156">
        <f t="shared" si="1"/>
        <v>0.0006149570379684897</v>
      </c>
      <c r="J56" s="107"/>
    </row>
    <row r="57" spans="1:10" ht="19.5" customHeight="1">
      <c r="A57" s="35" t="s">
        <v>90</v>
      </c>
      <c r="B57" s="24"/>
      <c r="C57" s="24"/>
      <c r="D57" s="36" t="s">
        <v>89</v>
      </c>
      <c r="E57" s="25">
        <v>0</v>
      </c>
      <c r="F57" s="67">
        <v>75000</v>
      </c>
      <c r="G57" s="51">
        <v>0</v>
      </c>
      <c r="H57" s="156">
        <f t="shared" si="0"/>
        <v>0</v>
      </c>
      <c r="I57" s="156">
        <f t="shared" si="1"/>
        <v>0</v>
      </c>
      <c r="J57" s="107"/>
    </row>
    <row r="58" spans="1:10" ht="26.25" customHeight="1">
      <c r="A58" s="37" t="s">
        <v>453</v>
      </c>
      <c r="B58" s="24"/>
      <c r="C58" s="24"/>
      <c r="D58" s="36" t="s">
        <v>149</v>
      </c>
      <c r="E58" s="25">
        <v>0</v>
      </c>
      <c r="F58" s="67">
        <v>100000</v>
      </c>
      <c r="G58" s="51">
        <v>91942.28</v>
      </c>
      <c r="H58" s="156">
        <f t="shared" si="0"/>
        <v>0.9194228</v>
      </c>
      <c r="I58" s="156">
        <f t="shared" si="1"/>
        <v>0.010365607231447324</v>
      </c>
      <c r="J58" s="107"/>
    </row>
    <row r="59" spans="1:10" ht="19.5" customHeight="1" hidden="1">
      <c r="A59" s="35" t="s">
        <v>283</v>
      </c>
      <c r="B59" s="24"/>
      <c r="C59" s="41" t="s">
        <v>285</v>
      </c>
      <c r="D59" s="36"/>
      <c r="E59" s="25">
        <v>0</v>
      </c>
      <c r="F59" s="67">
        <v>0</v>
      </c>
      <c r="G59" s="51">
        <f>G60</f>
        <v>0</v>
      </c>
      <c r="H59" s="156" t="e">
        <f t="shared" si="0"/>
        <v>#DIV/0!</v>
      </c>
      <c r="I59" s="156">
        <f t="shared" si="1"/>
        <v>0</v>
      </c>
      <c r="J59" s="107"/>
    </row>
    <row r="60" spans="1:10" ht="38.25" customHeight="1" hidden="1">
      <c r="A60" s="37" t="s">
        <v>284</v>
      </c>
      <c r="B60" s="24"/>
      <c r="C60" s="24"/>
      <c r="D60" s="41" t="s">
        <v>286</v>
      </c>
      <c r="E60" s="25">
        <v>0</v>
      </c>
      <c r="F60" s="67">
        <v>0</v>
      </c>
      <c r="G60" s="51">
        <v>0</v>
      </c>
      <c r="H60" s="156" t="e">
        <f t="shared" si="0"/>
        <v>#DIV/0!</v>
      </c>
      <c r="I60" s="156">
        <f t="shared" si="1"/>
        <v>0</v>
      </c>
      <c r="J60" s="107"/>
    </row>
    <row r="61" spans="1:10" ht="21" customHeight="1">
      <c r="A61" s="83" t="s">
        <v>242</v>
      </c>
      <c r="B61" s="60" t="s">
        <v>244</v>
      </c>
      <c r="C61" s="60"/>
      <c r="D61" s="60"/>
      <c r="E61" s="61">
        <f>SUM(E62)</f>
        <v>13425</v>
      </c>
      <c r="F61" s="62">
        <f>F62</f>
        <v>22650</v>
      </c>
      <c r="G61" s="62">
        <f>SUM(G62)</f>
        <v>11310.6</v>
      </c>
      <c r="H61" s="39">
        <f t="shared" si="0"/>
        <v>0.499364238410596</v>
      </c>
      <c r="I61" s="39">
        <f t="shared" si="1"/>
        <v>0.0012751612985017133</v>
      </c>
      <c r="J61" s="107">
        <f>G61/7232332.21</f>
        <v>0.00156389386875247</v>
      </c>
    </row>
    <row r="62" spans="1:10" ht="15.75" customHeight="1">
      <c r="A62" s="111" t="s">
        <v>243</v>
      </c>
      <c r="B62" s="158"/>
      <c r="C62" s="158" t="s">
        <v>245</v>
      </c>
      <c r="D62" s="158"/>
      <c r="E62" s="159">
        <f>SUM(E63:E65)</f>
        <v>13425</v>
      </c>
      <c r="F62" s="160">
        <f>F65+F63+F64</f>
        <v>22650</v>
      </c>
      <c r="G62" s="160">
        <f>G65+G63+G64</f>
        <v>11310.6</v>
      </c>
      <c r="H62" s="115">
        <f t="shared" si="0"/>
        <v>0.499364238410596</v>
      </c>
      <c r="I62" s="115">
        <f t="shared" si="1"/>
        <v>0.0012751612985017133</v>
      </c>
      <c r="J62" s="160"/>
    </row>
    <row r="63" spans="1:10" ht="19.5" customHeight="1">
      <c r="A63" s="37" t="s">
        <v>165</v>
      </c>
      <c r="B63" s="36"/>
      <c r="C63" s="36"/>
      <c r="D63" s="36" t="s">
        <v>166</v>
      </c>
      <c r="E63" s="38">
        <v>9225</v>
      </c>
      <c r="F63" s="51">
        <v>18450</v>
      </c>
      <c r="G63" s="51">
        <v>9225</v>
      </c>
      <c r="H63" s="156">
        <f t="shared" si="0"/>
        <v>0.5</v>
      </c>
      <c r="I63" s="156">
        <f t="shared" si="1"/>
        <v>0.0010400299699996733</v>
      </c>
      <c r="J63" s="51"/>
    </row>
    <row r="64" spans="1:10" s="113" customFormat="1" ht="19.5" customHeight="1">
      <c r="A64" s="37" t="s">
        <v>12</v>
      </c>
      <c r="B64" s="24"/>
      <c r="C64" s="24"/>
      <c r="D64" s="36" t="s">
        <v>79</v>
      </c>
      <c r="E64" s="25">
        <v>3000</v>
      </c>
      <c r="F64" s="51">
        <v>3000</v>
      </c>
      <c r="G64" s="51">
        <v>885.6</v>
      </c>
      <c r="H64" s="156">
        <f t="shared" si="0"/>
        <v>0.2952</v>
      </c>
      <c r="I64" s="156">
        <f t="shared" si="1"/>
        <v>9.984287711996864E-05</v>
      </c>
      <c r="J64" s="51"/>
    </row>
    <row r="65" spans="1:10" s="123" customFormat="1" ht="38.25" customHeight="1">
      <c r="A65" s="37" t="s">
        <v>433</v>
      </c>
      <c r="B65" s="24"/>
      <c r="C65" s="24"/>
      <c r="D65" s="36" t="s">
        <v>180</v>
      </c>
      <c r="E65" s="25">
        <v>1200</v>
      </c>
      <c r="F65" s="192">
        <v>1200</v>
      </c>
      <c r="G65" s="51">
        <v>1200</v>
      </c>
      <c r="H65" s="156">
        <f t="shared" si="0"/>
        <v>1</v>
      </c>
      <c r="I65" s="156">
        <f t="shared" si="1"/>
        <v>0.00013528845138207132</v>
      </c>
      <c r="J65" s="107"/>
    </row>
    <row r="66" spans="1:10" s="113" customFormat="1" ht="21" customHeight="1">
      <c r="A66" s="102" t="s">
        <v>310</v>
      </c>
      <c r="B66" s="103" t="s">
        <v>311</v>
      </c>
      <c r="C66" s="103"/>
      <c r="D66" s="103"/>
      <c r="E66" s="104">
        <f>E67</f>
        <v>43288</v>
      </c>
      <c r="F66" s="193">
        <f>F67</f>
        <v>43288</v>
      </c>
      <c r="G66" s="200">
        <f>G67</f>
        <v>1621.76</v>
      </c>
      <c r="H66" s="39">
        <f t="shared" si="0"/>
        <v>0.037464424320827944</v>
      </c>
      <c r="I66" s="39">
        <f t="shared" si="1"/>
        <v>0.00018283783242782332</v>
      </c>
      <c r="J66" s="107"/>
    </row>
    <row r="67" spans="1:10" s="63" customFormat="1" ht="19.5" customHeight="1">
      <c r="A67" s="111" t="s">
        <v>15</v>
      </c>
      <c r="B67" s="158"/>
      <c r="C67" s="158" t="s">
        <v>312</v>
      </c>
      <c r="D67" s="158"/>
      <c r="E67" s="159">
        <f>E69+E68</f>
        <v>43288</v>
      </c>
      <c r="F67" s="162">
        <f>F69+F68</f>
        <v>43288</v>
      </c>
      <c r="G67" s="201">
        <f>G69+G68</f>
        <v>1621.76</v>
      </c>
      <c r="H67" s="115">
        <f t="shared" si="0"/>
        <v>0.037464424320827944</v>
      </c>
      <c r="I67" s="39">
        <f t="shared" si="1"/>
        <v>0.00018283783242782332</v>
      </c>
      <c r="J67" s="160"/>
    </row>
    <row r="68" spans="1:10" ht="19.5" customHeight="1">
      <c r="A68" s="23" t="s">
        <v>12</v>
      </c>
      <c r="B68" s="183"/>
      <c r="C68" s="183"/>
      <c r="D68" s="36" t="s">
        <v>262</v>
      </c>
      <c r="E68" s="38">
        <v>481</v>
      </c>
      <c r="F68" s="51">
        <v>481</v>
      </c>
      <c r="G68" s="51">
        <v>0</v>
      </c>
      <c r="H68" s="156">
        <f t="shared" si="0"/>
        <v>0</v>
      </c>
      <c r="I68" s="156">
        <f aca="true" t="shared" si="2" ref="I68:I131">G68/8869936.7</f>
        <v>0</v>
      </c>
      <c r="J68" s="160"/>
    </row>
    <row r="69" spans="1:10" s="133" customFormat="1" ht="19.5" customHeight="1">
      <c r="A69" s="37" t="s">
        <v>90</v>
      </c>
      <c r="B69" s="24"/>
      <c r="C69" s="24"/>
      <c r="D69" s="36" t="s">
        <v>264</v>
      </c>
      <c r="E69" s="25">
        <v>42807</v>
      </c>
      <c r="F69" s="67">
        <v>42807</v>
      </c>
      <c r="G69" s="51">
        <v>1621.76</v>
      </c>
      <c r="H69" s="156">
        <f t="shared" si="0"/>
        <v>0.037885392575980566</v>
      </c>
      <c r="I69" s="156">
        <f t="shared" si="2"/>
        <v>0.00018283783242782332</v>
      </c>
      <c r="J69" s="107"/>
    </row>
    <row r="70" spans="1:10" s="133" customFormat="1" ht="21" customHeight="1">
      <c r="A70" s="20" t="s">
        <v>17</v>
      </c>
      <c r="B70" s="21">
        <v>750</v>
      </c>
      <c r="C70" s="21"/>
      <c r="D70" s="21"/>
      <c r="E70" s="22">
        <f>SUM(E71,E88,E93,E133,E127,E131)</f>
        <v>2386090</v>
      </c>
      <c r="F70" s="52">
        <f>SUM(F71,F88,F93,F127,F133,F131)</f>
        <v>2453557</v>
      </c>
      <c r="G70" s="52">
        <f>SUM(G71,G88,G93,G133,G127,G131)</f>
        <v>1033707.18</v>
      </c>
      <c r="H70" s="39">
        <f t="shared" si="0"/>
        <v>0.4213096251686837</v>
      </c>
      <c r="I70" s="39">
        <f t="shared" si="2"/>
        <v>0.11654053630394004</v>
      </c>
      <c r="J70" s="107">
        <v>0</v>
      </c>
    </row>
    <row r="71" spans="1:10" s="63" customFormat="1" ht="15.75" customHeight="1">
      <c r="A71" s="157" t="s">
        <v>18</v>
      </c>
      <c r="B71" s="158"/>
      <c r="C71" s="158">
        <v>75011</v>
      </c>
      <c r="D71" s="158"/>
      <c r="E71" s="159">
        <f>SUM(E72:E87)</f>
        <v>114354</v>
      </c>
      <c r="F71" s="162">
        <f>SUM(F72:F87)</f>
        <v>118661</v>
      </c>
      <c r="G71" s="162">
        <f>SUM(G72:G87)</f>
        <v>59587.280000000006</v>
      </c>
      <c r="H71" s="115">
        <f t="shared" si="0"/>
        <v>0.5021639797406057</v>
      </c>
      <c r="I71" s="115">
        <f t="shared" si="2"/>
        <v>0.006717892361058226</v>
      </c>
      <c r="J71" s="161"/>
    </row>
    <row r="72" spans="1:10" ht="19.5" customHeight="1">
      <c r="A72" s="101" t="s">
        <v>309</v>
      </c>
      <c r="B72" s="24"/>
      <c r="C72" s="24"/>
      <c r="D72" s="36" t="s">
        <v>98</v>
      </c>
      <c r="E72" s="25">
        <v>500</v>
      </c>
      <c r="F72" s="58">
        <v>500</v>
      </c>
      <c r="G72" s="54">
        <v>37.35</v>
      </c>
      <c r="H72" s="156">
        <f t="shared" si="0"/>
        <v>0.0747</v>
      </c>
      <c r="I72" s="156">
        <f t="shared" si="2"/>
        <v>4.21085304926697E-06</v>
      </c>
      <c r="J72" s="55"/>
    </row>
    <row r="73" spans="1:10" s="113" customFormat="1" ht="19.5" customHeight="1">
      <c r="A73" s="23" t="s">
        <v>19</v>
      </c>
      <c r="B73" s="24"/>
      <c r="C73" s="24"/>
      <c r="D73" s="24">
        <v>4010</v>
      </c>
      <c r="E73" s="25">
        <v>69740</v>
      </c>
      <c r="F73" s="67">
        <v>73340</v>
      </c>
      <c r="G73" s="51">
        <v>33520.19</v>
      </c>
      <c r="H73" s="156">
        <f t="shared" si="0"/>
        <v>0.45705194982274344</v>
      </c>
      <c r="I73" s="156">
        <f t="shared" si="2"/>
        <v>0.0037790788292773277</v>
      </c>
      <c r="J73" s="55"/>
    </row>
    <row r="74" spans="1:10" ht="19.5" customHeight="1">
      <c r="A74" s="23" t="s">
        <v>20</v>
      </c>
      <c r="B74" s="24"/>
      <c r="C74" s="24"/>
      <c r="D74" s="24">
        <v>4040</v>
      </c>
      <c r="E74" s="25">
        <v>5614</v>
      </c>
      <c r="F74" s="67">
        <v>5588</v>
      </c>
      <c r="G74" s="51">
        <v>5587.55</v>
      </c>
      <c r="H74" s="156">
        <f t="shared" si="0"/>
        <v>0.999919470293486</v>
      </c>
      <c r="I74" s="156">
        <f t="shared" si="2"/>
        <v>0.0006299424887665772</v>
      </c>
      <c r="J74" s="55"/>
    </row>
    <row r="75" spans="1:10" ht="19.5" customHeight="1">
      <c r="A75" s="23" t="s">
        <v>21</v>
      </c>
      <c r="B75" s="24"/>
      <c r="C75" s="24"/>
      <c r="D75" s="24">
        <v>4110</v>
      </c>
      <c r="E75" s="25">
        <v>12955</v>
      </c>
      <c r="F75" s="67">
        <v>13600</v>
      </c>
      <c r="G75" s="51">
        <v>5806.97</v>
      </c>
      <c r="H75" s="156">
        <f aca="true" t="shared" si="3" ref="H75:H132">G75/F75</f>
        <v>0.42698308823529413</v>
      </c>
      <c r="I75" s="156">
        <f t="shared" si="2"/>
        <v>0.0006546799821017889</v>
      </c>
      <c r="J75" s="55"/>
    </row>
    <row r="76" spans="1:10" ht="19.5" customHeight="1">
      <c r="A76" s="23" t="s">
        <v>22</v>
      </c>
      <c r="B76" s="24"/>
      <c r="C76" s="24"/>
      <c r="D76" s="24">
        <v>4120</v>
      </c>
      <c r="E76" s="25">
        <v>1847</v>
      </c>
      <c r="F76" s="67">
        <v>1935</v>
      </c>
      <c r="G76" s="51">
        <v>827.64</v>
      </c>
      <c r="H76" s="156">
        <f t="shared" si="3"/>
        <v>0.42772093023255814</v>
      </c>
      <c r="I76" s="156">
        <f t="shared" si="2"/>
        <v>9.330844491821458E-05</v>
      </c>
      <c r="J76" s="55"/>
    </row>
    <row r="77" spans="1:10" ht="19.5" customHeight="1">
      <c r="A77" s="35" t="s">
        <v>165</v>
      </c>
      <c r="B77" s="24"/>
      <c r="C77" s="24"/>
      <c r="D77" s="36" t="s">
        <v>166</v>
      </c>
      <c r="E77" s="25">
        <v>100</v>
      </c>
      <c r="F77" s="67">
        <v>100</v>
      </c>
      <c r="G77" s="51">
        <v>0</v>
      </c>
      <c r="H77" s="156">
        <f t="shared" si="3"/>
        <v>0</v>
      </c>
      <c r="I77" s="156">
        <f t="shared" si="2"/>
        <v>0</v>
      </c>
      <c r="J77" s="55"/>
    </row>
    <row r="78" spans="1:10" ht="19.5" customHeight="1">
      <c r="A78" s="23" t="s">
        <v>9</v>
      </c>
      <c r="B78" s="24"/>
      <c r="C78" s="24"/>
      <c r="D78" s="24" t="s">
        <v>83</v>
      </c>
      <c r="E78" s="25">
        <v>7655</v>
      </c>
      <c r="F78" s="67">
        <v>7655</v>
      </c>
      <c r="G78" s="51">
        <v>5137.76</v>
      </c>
      <c r="H78" s="156">
        <f t="shared" si="3"/>
        <v>0.6711639451338994</v>
      </c>
      <c r="I78" s="156">
        <f t="shared" si="2"/>
        <v>0.0005792329949772923</v>
      </c>
      <c r="J78" s="55"/>
    </row>
    <row r="79" spans="1:10" ht="19.5" customHeight="1">
      <c r="A79" s="23" t="s">
        <v>11</v>
      </c>
      <c r="B79" s="24"/>
      <c r="C79" s="24"/>
      <c r="D79" s="24" t="s">
        <v>136</v>
      </c>
      <c r="E79" s="25">
        <v>600</v>
      </c>
      <c r="F79" s="67">
        <v>600</v>
      </c>
      <c r="G79" s="51">
        <v>400</v>
      </c>
      <c r="H79" s="156">
        <f t="shared" si="3"/>
        <v>0.6666666666666666</v>
      </c>
      <c r="I79" s="156">
        <f t="shared" si="2"/>
        <v>4.509615046069044E-05</v>
      </c>
      <c r="J79" s="55"/>
    </row>
    <row r="80" spans="1:10" ht="19.5" customHeight="1">
      <c r="A80" s="35" t="s">
        <v>48</v>
      </c>
      <c r="B80" s="24"/>
      <c r="C80" s="24"/>
      <c r="D80" s="36" t="s">
        <v>138</v>
      </c>
      <c r="E80" s="25">
        <v>100</v>
      </c>
      <c r="F80" s="67">
        <v>100</v>
      </c>
      <c r="G80" s="51">
        <v>0</v>
      </c>
      <c r="H80" s="156">
        <f t="shared" si="3"/>
        <v>0</v>
      </c>
      <c r="I80" s="156">
        <f t="shared" si="2"/>
        <v>0</v>
      </c>
      <c r="J80" s="55"/>
    </row>
    <row r="81" spans="1:10" ht="19.5" customHeight="1">
      <c r="A81" s="35" t="s">
        <v>12</v>
      </c>
      <c r="B81" s="24"/>
      <c r="C81" s="24"/>
      <c r="D81" s="36" t="s">
        <v>79</v>
      </c>
      <c r="E81" s="25">
        <v>11740</v>
      </c>
      <c r="F81" s="67">
        <v>11740</v>
      </c>
      <c r="G81" s="51">
        <v>6355.07</v>
      </c>
      <c r="H81" s="156">
        <f t="shared" si="3"/>
        <v>0.5413177172061329</v>
      </c>
      <c r="I81" s="156">
        <f t="shared" si="2"/>
        <v>0.00071647298227055</v>
      </c>
      <c r="J81" s="55"/>
    </row>
    <row r="82" spans="1:10" ht="19.5" customHeight="1">
      <c r="A82" s="35" t="s">
        <v>434</v>
      </c>
      <c r="B82" s="24"/>
      <c r="C82" s="24"/>
      <c r="D82" s="36" t="s">
        <v>435</v>
      </c>
      <c r="E82" s="25">
        <v>400</v>
      </c>
      <c r="F82" s="67">
        <v>400</v>
      </c>
      <c r="G82" s="51">
        <v>0</v>
      </c>
      <c r="H82" s="156">
        <f t="shared" si="3"/>
        <v>0</v>
      </c>
      <c r="I82" s="156">
        <f t="shared" si="2"/>
        <v>0</v>
      </c>
      <c r="J82" s="55"/>
    </row>
    <row r="83" spans="1:10" ht="19.5" customHeight="1">
      <c r="A83" s="35" t="s">
        <v>25</v>
      </c>
      <c r="B83" s="24"/>
      <c r="C83" s="24"/>
      <c r="D83" s="36" t="s">
        <v>84</v>
      </c>
      <c r="E83" s="25">
        <v>100</v>
      </c>
      <c r="F83" s="67">
        <v>100</v>
      </c>
      <c r="G83" s="51">
        <v>0</v>
      </c>
      <c r="H83" s="156">
        <f t="shared" si="3"/>
        <v>0</v>
      </c>
      <c r="I83" s="156">
        <f t="shared" si="2"/>
        <v>0</v>
      </c>
      <c r="J83" s="55"/>
    </row>
    <row r="84" spans="1:10" ht="19.5" customHeight="1">
      <c r="A84" s="37" t="s">
        <v>377</v>
      </c>
      <c r="B84" s="24"/>
      <c r="C84" s="24"/>
      <c r="D84" s="24">
        <v>4440</v>
      </c>
      <c r="E84" s="25">
        <v>2553</v>
      </c>
      <c r="F84" s="67">
        <v>2553</v>
      </c>
      <c r="G84" s="51">
        <v>1914.75</v>
      </c>
      <c r="H84" s="156">
        <f t="shared" si="3"/>
        <v>0.75</v>
      </c>
      <c r="I84" s="156">
        <f t="shared" si="2"/>
        <v>0.00021586963523651754</v>
      </c>
      <c r="J84" s="55"/>
    </row>
    <row r="85" spans="1:10" ht="19.5" customHeight="1" hidden="1">
      <c r="A85" s="64" t="s">
        <v>223</v>
      </c>
      <c r="B85" s="24"/>
      <c r="C85" s="24"/>
      <c r="D85" s="36" t="s">
        <v>224</v>
      </c>
      <c r="E85" s="25">
        <v>0</v>
      </c>
      <c r="F85" s="67">
        <v>0</v>
      </c>
      <c r="G85" s="51">
        <v>0</v>
      </c>
      <c r="H85" s="156" t="e">
        <f t="shared" si="3"/>
        <v>#DIV/0!</v>
      </c>
      <c r="I85" s="156">
        <f t="shared" si="2"/>
        <v>0</v>
      </c>
      <c r="J85" s="55"/>
    </row>
    <row r="86" spans="1:10" ht="19.5" customHeight="1">
      <c r="A86" s="35" t="s">
        <v>93</v>
      </c>
      <c r="B86" s="24"/>
      <c r="C86" s="24"/>
      <c r="D86" s="36" t="s">
        <v>94</v>
      </c>
      <c r="E86" s="25">
        <v>50</v>
      </c>
      <c r="F86" s="67">
        <v>50</v>
      </c>
      <c r="G86" s="51">
        <v>0</v>
      </c>
      <c r="H86" s="156">
        <f t="shared" si="3"/>
        <v>0</v>
      </c>
      <c r="I86" s="156">
        <f t="shared" si="2"/>
        <v>0</v>
      </c>
      <c r="J86" s="55"/>
    </row>
    <row r="87" spans="1:10" ht="26.25" customHeight="1">
      <c r="A87" s="37" t="s">
        <v>222</v>
      </c>
      <c r="B87" s="24"/>
      <c r="C87" s="24"/>
      <c r="D87" s="36" t="s">
        <v>203</v>
      </c>
      <c r="E87" s="25">
        <v>400</v>
      </c>
      <c r="F87" s="67">
        <v>400</v>
      </c>
      <c r="G87" s="51">
        <v>0</v>
      </c>
      <c r="H87" s="156">
        <f t="shared" si="3"/>
        <v>0</v>
      </c>
      <c r="I87" s="156">
        <f t="shared" si="2"/>
        <v>0</v>
      </c>
      <c r="J87" s="55"/>
    </row>
    <row r="88" spans="1:10" ht="15.75" customHeight="1">
      <c r="A88" s="157" t="s">
        <v>373</v>
      </c>
      <c r="B88" s="158"/>
      <c r="C88" s="158">
        <v>75022</v>
      </c>
      <c r="D88" s="158"/>
      <c r="E88" s="159">
        <f>SUM(E89:E92)</f>
        <v>93384</v>
      </c>
      <c r="F88" s="162">
        <f>SUM(F89:F92)</f>
        <v>93384</v>
      </c>
      <c r="G88" s="162">
        <f>SUM(G89:G92)</f>
        <v>41203.97</v>
      </c>
      <c r="H88" s="115">
        <f t="shared" si="3"/>
        <v>0.44123158142722524</v>
      </c>
      <c r="I88" s="115">
        <f t="shared" si="2"/>
        <v>0.004645351076744438</v>
      </c>
      <c r="J88" s="161"/>
    </row>
    <row r="89" spans="1:10" ht="19.5" customHeight="1">
      <c r="A89" s="23" t="s">
        <v>23</v>
      </c>
      <c r="B89" s="24"/>
      <c r="C89" s="24"/>
      <c r="D89" s="24">
        <v>3030</v>
      </c>
      <c r="E89" s="25">
        <v>88604</v>
      </c>
      <c r="F89" s="67">
        <v>88604</v>
      </c>
      <c r="G89" s="51">
        <v>39534</v>
      </c>
      <c r="H89" s="156">
        <f t="shared" si="3"/>
        <v>0.4461875310369735</v>
      </c>
      <c r="I89" s="156">
        <f t="shared" si="2"/>
        <v>0.00445707803078234</v>
      </c>
      <c r="J89" s="55"/>
    </row>
    <row r="90" spans="1:10" s="113" customFormat="1" ht="19.5" customHeight="1">
      <c r="A90" s="23" t="s">
        <v>9</v>
      </c>
      <c r="B90" s="24"/>
      <c r="C90" s="24"/>
      <c r="D90" s="24">
        <v>4210</v>
      </c>
      <c r="E90" s="25">
        <v>2000</v>
      </c>
      <c r="F90" s="67">
        <v>2000</v>
      </c>
      <c r="G90" s="51">
        <v>648.61</v>
      </c>
      <c r="H90" s="156">
        <f t="shared" si="3"/>
        <v>0.324305</v>
      </c>
      <c r="I90" s="156">
        <f t="shared" si="2"/>
        <v>7.312453537577106E-05</v>
      </c>
      <c r="J90" s="55"/>
    </row>
    <row r="91" spans="1:10" ht="19.5" customHeight="1">
      <c r="A91" s="23" t="s">
        <v>12</v>
      </c>
      <c r="B91" s="24"/>
      <c r="C91" s="24"/>
      <c r="D91" s="24" t="s">
        <v>79</v>
      </c>
      <c r="E91" s="25">
        <v>1940</v>
      </c>
      <c r="F91" s="67">
        <v>1938</v>
      </c>
      <c r="G91" s="51">
        <v>600.7</v>
      </c>
      <c r="H91" s="156">
        <f t="shared" si="3"/>
        <v>0.30995872033023736</v>
      </c>
      <c r="I91" s="156">
        <f t="shared" si="2"/>
        <v>6.772314395434187E-05</v>
      </c>
      <c r="J91" s="55"/>
    </row>
    <row r="92" spans="1:10" ht="26.25" customHeight="1">
      <c r="A92" s="37" t="s">
        <v>410</v>
      </c>
      <c r="B92" s="24"/>
      <c r="C92" s="24"/>
      <c r="D92" s="36" t="s">
        <v>207</v>
      </c>
      <c r="E92" s="25">
        <v>840</v>
      </c>
      <c r="F92" s="67">
        <v>842</v>
      </c>
      <c r="G92" s="51">
        <v>420.66</v>
      </c>
      <c r="H92" s="156">
        <f t="shared" si="3"/>
        <v>0.49959619952494067</v>
      </c>
      <c r="I92" s="156">
        <f t="shared" si="2"/>
        <v>4.74253666319851E-05</v>
      </c>
      <c r="J92" s="55"/>
    </row>
    <row r="93" spans="1:10" ht="15.75" customHeight="1">
      <c r="A93" s="157" t="s">
        <v>409</v>
      </c>
      <c r="B93" s="158"/>
      <c r="C93" s="158">
        <v>75023</v>
      </c>
      <c r="D93" s="158"/>
      <c r="E93" s="159">
        <f>SUM(E94:E126)</f>
        <v>2132852</v>
      </c>
      <c r="F93" s="162">
        <f>SUM(F94:F126)</f>
        <v>2186012</v>
      </c>
      <c r="G93" s="162">
        <f>SUM(G94:G126)</f>
        <v>915251.7000000001</v>
      </c>
      <c r="H93" s="115">
        <f t="shared" si="3"/>
        <v>0.4186855790361627</v>
      </c>
      <c r="I93" s="115">
        <f t="shared" si="2"/>
        <v>0.10318582093150677</v>
      </c>
      <c r="J93" s="161"/>
    </row>
    <row r="94" spans="1:10" ht="19.5" customHeight="1">
      <c r="A94" s="101" t="s">
        <v>374</v>
      </c>
      <c r="B94" s="24"/>
      <c r="C94" s="24"/>
      <c r="D94" s="24">
        <v>3020</v>
      </c>
      <c r="E94" s="25">
        <v>5000</v>
      </c>
      <c r="F94" s="67">
        <v>5000</v>
      </c>
      <c r="G94" s="51">
        <v>3043.13</v>
      </c>
      <c r="H94" s="156">
        <f t="shared" si="3"/>
        <v>0.608626</v>
      </c>
      <c r="I94" s="156">
        <f t="shared" si="2"/>
        <v>0.00034308362087860227</v>
      </c>
      <c r="J94" s="55"/>
    </row>
    <row r="95" spans="1:10" s="113" customFormat="1" ht="19.5" customHeight="1">
      <c r="A95" s="23" t="s">
        <v>19</v>
      </c>
      <c r="B95" s="24"/>
      <c r="C95" s="24"/>
      <c r="D95" s="24">
        <v>4010</v>
      </c>
      <c r="E95" s="25">
        <v>988075</v>
      </c>
      <c r="F95" s="67">
        <v>1018955</v>
      </c>
      <c r="G95" s="51">
        <v>461388.08</v>
      </c>
      <c r="H95" s="156">
        <f t="shared" si="3"/>
        <v>0.4528051582258294</v>
      </c>
      <c r="I95" s="156">
        <f t="shared" si="2"/>
        <v>0.052017065691122695</v>
      </c>
      <c r="J95" s="55"/>
    </row>
    <row r="96" spans="1:10" ht="19.5" customHeight="1">
      <c r="A96" s="23" t="s">
        <v>24</v>
      </c>
      <c r="B96" s="24"/>
      <c r="C96" s="24"/>
      <c r="D96" s="24">
        <v>4040</v>
      </c>
      <c r="E96" s="25">
        <v>74554</v>
      </c>
      <c r="F96" s="67">
        <v>76074</v>
      </c>
      <c r="G96" s="51">
        <v>76073.61</v>
      </c>
      <c r="H96" s="156">
        <f t="shared" si="3"/>
        <v>0.9999948734127297</v>
      </c>
      <c r="I96" s="156">
        <f t="shared" si="2"/>
        <v>0.008576567406619712</v>
      </c>
      <c r="J96" s="55"/>
    </row>
    <row r="97" spans="1:10" ht="19.5" customHeight="1">
      <c r="A97" s="23" t="s">
        <v>21</v>
      </c>
      <c r="B97" s="24"/>
      <c r="C97" s="24"/>
      <c r="D97" s="24">
        <v>4110</v>
      </c>
      <c r="E97" s="25">
        <v>179870</v>
      </c>
      <c r="F97" s="67">
        <v>185440</v>
      </c>
      <c r="G97" s="51">
        <v>85020.3</v>
      </c>
      <c r="H97" s="156">
        <f t="shared" si="3"/>
        <v>0.4584787532355479</v>
      </c>
      <c r="I97" s="156">
        <f t="shared" si="2"/>
        <v>0.009585220602532599</v>
      </c>
      <c r="J97" s="55"/>
    </row>
    <row r="98" spans="1:10" ht="19.5" customHeight="1">
      <c r="A98" s="23" t="s">
        <v>22</v>
      </c>
      <c r="B98" s="24"/>
      <c r="C98" s="24"/>
      <c r="D98" s="24">
        <v>4120</v>
      </c>
      <c r="E98" s="25">
        <v>24120</v>
      </c>
      <c r="F98" s="67">
        <v>24914</v>
      </c>
      <c r="G98" s="51">
        <v>10747.12</v>
      </c>
      <c r="H98" s="156">
        <f t="shared" si="3"/>
        <v>0.43136870835674723</v>
      </c>
      <c r="I98" s="156">
        <f t="shared" si="2"/>
        <v>0.0012116343513477387</v>
      </c>
      <c r="J98" s="55"/>
    </row>
    <row r="99" spans="1:10" ht="26.25" customHeight="1">
      <c r="A99" s="40" t="s">
        <v>375</v>
      </c>
      <c r="B99" s="24"/>
      <c r="C99" s="24"/>
      <c r="D99" s="36" t="s">
        <v>137</v>
      </c>
      <c r="E99" s="25">
        <v>500</v>
      </c>
      <c r="F99" s="67">
        <v>500</v>
      </c>
      <c r="G99" s="51">
        <v>0</v>
      </c>
      <c r="H99" s="156">
        <f t="shared" si="3"/>
        <v>0</v>
      </c>
      <c r="I99" s="156">
        <f t="shared" si="2"/>
        <v>0</v>
      </c>
      <c r="J99" s="55"/>
    </row>
    <row r="100" spans="1:10" ht="19.5" customHeight="1">
      <c r="A100" s="35" t="s">
        <v>165</v>
      </c>
      <c r="B100" s="24"/>
      <c r="C100" s="24"/>
      <c r="D100" s="36" t="s">
        <v>166</v>
      </c>
      <c r="E100" s="25">
        <v>4000</v>
      </c>
      <c r="F100" s="67">
        <v>3500</v>
      </c>
      <c r="G100" s="51">
        <v>0</v>
      </c>
      <c r="H100" s="156">
        <f t="shared" si="3"/>
        <v>0</v>
      </c>
      <c r="I100" s="156">
        <f t="shared" si="2"/>
        <v>0</v>
      </c>
      <c r="J100" s="55"/>
    </row>
    <row r="101" spans="1:10" ht="19.5" customHeight="1">
      <c r="A101" s="35" t="s">
        <v>9</v>
      </c>
      <c r="B101" s="24"/>
      <c r="C101" s="24"/>
      <c r="D101" s="24">
        <v>4210</v>
      </c>
      <c r="E101" s="25">
        <v>150350</v>
      </c>
      <c r="F101" s="67">
        <v>150350</v>
      </c>
      <c r="G101" s="51">
        <v>64132.1</v>
      </c>
      <c r="H101" s="156">
        <f t="shared" si="3"/>
        <v>0.42655204522780177</v>
      </c>
      <c r="I101" s="156">
        <f t="shared" si="2"/>
        <v>0.0072302770774001135</v>
      </c>
      <c r="J101" s="55"/>
    </row>
    <row r="102" spans="1:10" ht="19.5" customHeight="1">
      <c r="A102" s="40" t="s">
        <v>146</v>
      </c>
      <c r="B102" s="24"/>
      <c r="C102" s="24"/>
      <c r="D102" s="36" t="s">
        <v>147</v>
      </c>
      <c r="E102" s="25">
        <v>1000</v>
      </c>
      <c r="F102" s="67">
        <v>1000</v>
      </c>
      <c r="G102" s="51">
        <v>530.94</v>
      </c>
      <c r="H102" s="156">
        <f t="shared" si="3"/>
        <v>0.5309400000000001</v>
      </c>
      <c r="I102" s="156">
        <f t="shared" si="2"/>
        <v>5.985837531399746E-05</v>
      </c>
      <c r="J102" s="55"/>
    </row>
    <row r="103" spans="1:10" ht="19.5" customHeight="1">
      <c r="A103" s="23" t="s">
        <v>10</v>
      </c>
      <c r="B103" s="24"/>
      <c r="C103" s="24"/>
      <c r="D103" s="24">
        <v>4260</v>
      </c>
      <c r="E103" s="25">
        <v>84000</v>
      </c>
      <c r="F103" s="67">
        <v>120000</v>
      </c>
      <c r="G103" s="51">
        <v>48640.06</v>
      </c>
      <c r="H103" s="156">
        <f t="shared" si="3"/>
        <v>0.40533383333333334</v>
      </c>
      <c r="I103" s="156">
        <f t="shared" si="2"/>
        <v>0.005483698660442527</v>
      </c>
      <c r="J103" s="55"/>
    </row>
    <row r="104" spans="1:10" ht="19.5" customHeight="1">
      <c r="A104" s="35" t="s">
        <v>11</v>
      </c>
      <c r="B104" s="24"/>
      <c r="C104" s="24"/>
      <c r="D104" s="36" t="s">
        <v>136</v>
      </c>
      <c r="E104" s="25">
        <v>10000</v>
      </c>
      <c r="F104" s="67">
        <v>8812</v>
      </c>
      <c r="G104" s="51">
        <v>1509.1</v>
      </c>
      <c r="H104" s="156">
        <f t="shared" si="3"/>
        <v>0.171255106672719</v>
      </c>
      <c r="I104" s="156">
        <f t="shared" si="2"/>
        <v>0.00017013650165056984</v>
      </c>
      <c r="J104" s="55"/>
    </row>
    <row r="105" spans="1:10" ht="19.5" customHeight="1">
      <c r="A105" s="35" t="s">
        <v>48</v>
      </c>
      <c r="B105" s="24"/>
      <c r="C105" s="24"/>
      <c r="D105" s="36" t="s">
        <v>138</v>
      </c>
      <c r="E105" s="25">
        <v>1500</v>
      </c>
      <c r="F105" s="67">
        <v>1500</v>
      </c>
      <c r="G105" s="51">
        <v>233</v>
      </c>
      <c r="H105" s="156">
        <f t="shared" si="3"/>
        <v>0.15533333333333332</v>
      </c>
      <c r="I105" s="156">
        <f t="shared" si="2"/>
        <v>2.626850764335218E-05</v>
      </c>
      <c r="J105" s="55"/>
    </row>
    <row r="106" spans="1:10" ht="19.5" customHeight="1">
      <c r="A106" s="23" t="s">
        <v>12</v>
      </c>
      <c r="B106" s="24"/>
      <c r="C106" s="24"/>
      <c r="D106" s="24">
        <v>4300</v>
      </c>
      <c r="E106" s="25">
        <v>136000</v>
      </c>
      <c r="F106" s="67">
        <v>100000</v>
      </c>
      <c r="G106" s="51">
        <v>72078.89</v>
      </c>
      <c r="H106" s="156">
        <f t="shared" si="3"/>
        <v>0.7207889</v>
      </c>
      <c r="I106" s="156">
        <f t="shared" si="2"/>
        <v>0.008126201171198888</v>
      </c>
      <c r="J106" s="55"/>
    </row>
    <row r="107" spans="1:10" ht="26.25" customHeight="1">
      <c r="A107" s="26" t="s">
        <v>393</v>
      </c>
      <c r="B107" s="24"/>
      <c r="C107" s="24"/>
      <c r="D107" s="24" t="s">
        <v>180</v>
      </c>
      <c r="E107" s="25">
        <v>500</v>
      </c>
      <c r="F107" s="67">
        <v>500</v>
      </c>
      <c r="G107" s="51">
        <v>0</v>
      </c>
      <c r="H107" s="156">
        <f t="shared" si="3"/>
        <v>0</v>
      </c>
      <c r="I107" s="156">
        <f t="shared" si="2"/>
        <v>0</v>
      </c>
      <c r="J107" s="55"/>
    </row>
    <row r="108" spans="1:10" ht="19.5" customHeight="1">
      <c r="A108" s="35" t="s">
        <v>384</v>
      </c>
      <c r="B108" s="24"/>
      <c r="C108" s="24"/>
      <c r="D108" s="36" t="s">
        <v>167</v>
      </c>
      <c r="E108" s="25">
        <v>4420</v>
      </c>
      <c r="F108" s="67">
        <v>4435</v>
      </c>
      <c r="G108" s="51">
        <v>1717.42</v>
      </c>
      <c r="H108" s="156">
        <f t="shared" si="3"/>
        <v>0.3872423900789177</v>
      </c>
      <c r="I108" s="156">
        <f t="shared" si="2"/>
        <v>0.00019362257681049743</v>
      </c>
      <c r="J108" s="55"/>
    </row>
    <row r="109" spans="1:10" ht="26.25" customHeight="1">
      <c r="A109" s="37" t="s">
        <v>410</v>
      </c>
      <c r="B109" s="24"/>
      <c r="C109" s="24"/>
      <c r="D109" s="36" t="s">
        <v>207</v>
      </c>
      <c r="E109" s="25">
        <v>6800</v>
      </c>
      <c r="F109" s="67">
        <v>6785</v>
      </c>
      <c r="G109" s="51">
        <v>2713.74</v>
      </c>
      <c r="H109" s="156">
        <f t="shared" si="3"/>
        <v>0.3999616801768607</v>
      </c>
      <c r="I109" s="156">
        <f t="shared" si="2"/>
        <v>0.00030594806837798514</v>
      </c>
      <c r="J109" s="55"/>
    </row>
    <row r="110" spans="1:10" ht="38.25" customHeight="1">
      <c r="A110" s="37" t="s">
        <v>376</v>
      </c>
      <c r="B110" s="24"/>
      <c r="C110" s="24"/>
      <c r="D110" s="36" t="s">
        <v>209</v>
      </c>
      <c r="E110" s="25">
        <v>6240</v>
      </c>
      <c r="F110" s="67">
        <v>6240</v>
      </c>
      <c r="G110" s="51">
        <v>3285.59</v>
      </c>
      <c r="H110" s="156">
        <f t="shared" si="3"/>
        <v>0.526536858974359</v>
      </c>
      <c r="I110" s="156">
        <f t="shared" si="2"/>
        <v>0.00037041865248034977</v>
      </c>
      <c r="J110" s="55"/>
    </row>
    <row r="111" spans="1:10" ht="26.25" customHeight="1" hidden="1">
      <c r="A111" s="64" t="s">
        <v>220</v>
      </c>
      <c r="B111" s="24"/>
      <c r="C111" s="24"/>
      <c r="D111" s="36" t="s">
        <v>221</v>
      </c>
      <c r="E111" s="25">
        <v>0</v>
      </c>
      <c r="F111" s="67">
        <v>0</v>
      </c>
      <c r="G111" s="51">
        <v>0</v>
      </c>
      <c r="H111" s="156" t="e">
        <f t="shared" si="3"/>
        <v>#DIV/0!</v>
      </c>
      <c r="I111" s="156">
        <f t="shared" si="2"/>
        <v>0</v>
      </c>
      <c r="J111" s="55"/>
    </row>
    <row r="112" spans="1:10" ht="19.5" customHeight="1">
      <c r="A112" s="23" t="s">
        <v>25</v>
      </c>
      <c r="B112" s="24"/>
      <c r="C112" s="24"/>
      <c r="D112" s="24">
        <v>4410</v>
      </c>
      <c r="E112" s="25">
        <v>5000</v>
      </c>
      <c r="F112" s="67">
        <v>5000</v>
      </c>
      <c r="G112" s="51">
        <v>2487.97</v>
      </c>
      <c r="H112" s="156">
        <f t="shared" si="3"/>
        <v>0.497594</v>
      </c>
      <c r="I112" s="156">
        <f t="shared" si="2"/>
        <v>0.00028049467365420994</v>
      </c>
      <c r="J112" s="55"/>
    </row>
    <row r="113" spans="1:10" ht="19.5" customHeight="1">
      <c r="A113" s="23" t="s">
        <v>26</v>
      </c>
      <c r="B113" s="24"/>
      <c r="C113" s="24"/>
      <c r="D113" s="24">
        <v>4430</v>
      </c>
      <c r="E113" s="25">
        <v>16000</v>
      </c>
      <c r="F113" s="67">
        <v>17500</v>
      </c>
      <c r="G113" s="51">
        <v>9483.9</v>
      </c>
      <c r="H113" s="156">
        <f t="shared" si="3"/>
        <v>0.5419371428571428</v>
      </c>
      <c r="I113" s="156">
        <f t="shared" si="2"/>
        <v>0.0010692184533853551</v>
      </c>
      <c r="J113" s="55"/>
    </row>
    <row r="114" spans="1:10" ht="19.5" customHeight="1">
      <c r="A114" s="40" t="s">
        <v>377</v>
      </c>
      <c r="B114" s="24"/>
      <c r="C114" s="24"/>
      <c r="D114" s="24">
        <v>4440</v>
      </c>
      <c r="E114" s="25">
        <v>32965</v>
      </c>
      <c r="F114" s="67">
        <v>36153</v>
      </c>
      <c r="G114" s="51">
        <v>27114.75</v>
      </c>
      <c r="H114" s="156">
        <f t="shared" si="3"/>
        <v>0.75</v>
      </c>
      <c r="I114" s="156">
        <f t="shared" si="2"/>
        <v>0.003056927114260015</v>
      </c>
      <c r="J114" s="55"/>
    </row>
    <row r="115" spans="1:10" ht="19.5" customHeight="1">
      <c r="A115" s="35" t="s">
        <v>31</v>
      </c>
      <c r="B115" s="24"/>
      <c r="C115" s="24"/>
      <c r="D115" s="36" t="s">
        <v>168</v>
      </c>
      <c r="E115" s="25">
        <v>69738</v>
      </c>
      <c r="F115" s="67">
        <v>69738</v>
      </c>
      <c r="G115" s="51">
        <v>34676</v>
      </c>
      <c r="H115" s="156">
        <f t="shared" si="3"/>
        <v>0.49723249878115233</v>
      </c>
      <c r="I115" s="156">
        <f t="shared" si="2"/>
        <v>0.003909385283437254</v>
      </c>
      <c r="J115" s="55"/>
    </row>
    <row r="116" spans="1:10" ht="26.25" customHeight="1">
      <c r="A116" s="40" t="s">
        <v>378</v>
      </c>
      <c r="B116" s="24"/>
      <c r="C116" s="24"/>
      <c r="D116" s="36" t="s">
        <v>169</v>
      </c>
      <c r="E116" s="25">
        <v>1740</v>
      </c>
      <c r="F116" s="67">
        <v>1740</v>
      </c>
      <c r="G116" s="51">
        <v>870</v>
      </c>
      <c r="H116" s="156">
        <f t="shared" si="3"/>
        <v>0.5</v>
      </c>
      <c r="I116" s="156">
        <f t="shared" si="2"/>
        <v>9.80841272520017E-05</v>
      </c>
      <c r="J116" s="55"/>
    </row>
    <row r="117" spans="1:10" ht="19.5" customHeight="1">
      <c r="A117" s="64" t="s">
        <v>223</v>
      </c>
      <c r="B117" s="24"/>
      <c r="C117" s="24"/>
      <c r="D117" s="36" t="s">
        <v>224</v>
      </c>
      <c r="E117" s="25">
        <v>250</v>
      </c>
      <c r="F117" s="67">
        <v>250</v>
      </c>
      <c r="G117" s="51">
        <v>0</v>
      </c>
      <c r="H117" s="156">
        <f t="shared" si="3"/>
        <v>0</v>
      </c>
      <c r="I117" s="156">
        <f t="shared" si="2"/>
        <v>0</v>
      </c>
      <c r="J117" s="55"/>
    </row>
    <row r="118" spans="1:10" ht="19.5" customHeight="1">
      <c r="A118" s="23" t="s">
        <v>95</v>
      </c>
      <c r="B118" s="24"/>
      <c r="C118" s="24"/>
      <c r="D118" s="24" t="s">
        <v>96</v>
      </c>
      <c r="E118" s="25">
        <v>5000</v>
      </c>
      <c r="F118" s="67">
        <v>2000</v>
      </c>
      <c r="G118" s="51">
        <v>0</v>
      </c>
      <c r="H118" s="156">
        <f t="shared" si="3"/>
        <v>0</v>
      </c>
      <c r="I118" s="156">
        <f t="shared" si="2"/>
        <v>0</v>
      </c>
      <c r="J118" s="55"/>
    </row>
    <row r="119" spans="1:12" ht="26.25" customHeight="1">
      <c r="A119" s="26" t="s">
        <v>487</v>
      </c>
      <c r="B119" s="24"/>
      <c r="C119" s="24"/>
      <c r="D119" s="24" t="s">
        <v>459</v>
      </c>
      <c r="E119" s="25">
        <v>10</v>
      </c>
      <c r="F119" s="67">
        <v>10</v>
      </c>
      <c r="G119" s="51">
        <v>0</v>
      </c>
      <c r="H119" s="156">
        <f t="shared" si="3"/>
        <v>0</v>
      </c>
      <c r="I119" s="156">
        <f t="shared" si="2"/>
        <v>0</v>
      </c>
      <c r="J119" s="55"/>
      <c r="L119" s="127"/>
    </row>
    <row r="120" spans="1:12" ht="19.5" customHeight="1">
      <c r="A120" s="23" t="s">
        <v>16</v>
      </c>
      <c r="B120" s="24"/>
      <c r="C120" s="24"/>
      <c r="D120" s="24">
        <v>4580</v>
      </c>
      <c r="E120" s="25">
        <v>10</v>
      </c>
      <c r="F120" s="67">
        <v>10</v>
      </c>
      <c r="G120" s="51">
        <v>0</v>
      </c>
      <c r="H120" s="156">
        <f t="shared" si="3"/>
        <v>0</v>
      </c>
      <c r="I120" s="156">
        <f t="shared" si="2"/>
        <v>0</v>
      </c>
      <c r="J120" s="55"/>
      <c r="L120" s="127"/>
    </row>
    <row r="121" spans="1:12" ht="19.5" customHeight="1">
      <c r="A121" s="23" t="s">
        <v>93</v>
      </c>
      <c r="B121" s="24"/>
      <c r="C121" s="24"/>
      <c r="D121" s="24" t="s">
        <v>94</v>
      </c>
      <c r="E121" s="25">
        <v>5500</v>
      </c>
      <c r="F121" s="67">
        <v>5500</v>
      </c>
      <c r="G121" s="51">
        <v>324.45</v>
      </c>
      <c r="H121" s="156">
        <f t="shared" si="3"/>
        <v>0.05899090909090909</v>
      </c>
      <c r="I121" s="156">
        <f t="shared" si="2"/>
        <v>3.657861504242753E-05</v>
      </c>
      <c r="J121" s="55"/>
      <c r="L121" s="127"/>
    </row>
    <row r="122" spans="1:12" ht="26.25" customHeight="1">
      <c r="A122" s="37" t="s">
        <v>222</v>
      </c>
      <c r="B122" s="24"/>
      <c r="C122" s="24"/>
      <c r="D122" s="36" t="s">
        <v>203</v>
      </c>
      <c r="E122" s="25">
        <v>5000</v>
      </c>
      <c r="F122" s="67">
        <v>5000</v>
      </c>
      <c r="G122" s="51">
        <v>3786</v>
      </c>
      <c r="H122" s="156">
        <f t="shared" si="3"/>
        <v>0.7572</v>
      </c>
      <c r="I122" s="156">
        <f t="shared" si="2"/>
        <v>0.000426835064110435</v>
      </c>
      <c r="J122" s="55"/>
      <c r="L122" s="127"/>
    </row>
    <row r="123" spans="1:12" ht="19.5" customHeight="1">
      <c r="A123" s="35" t="s">
        <v>256</v>
      </c>
      <c r="B123" s="24"/>
      <c r="C123" s="24"/>
      <c r="D123" s="36" t="s">
        <v>89</v>
      </c>
      <c r="E123" s="25">
        <v>76683</v>
      </c>
      <c r="F123" s="67">
        <v>86683</v>
      </c>
      <c r="G123" s="51">
        <v>0</v>
      </c>
      <c r="H123" s="156">
        <f t="shared" si="3"/>
        <v>0</v>
      </c>
      <c r="I123" s="156">
        <f t="shared" si="2"/>
        <v>0</v>
      </c>
      <c r="J123" s="55"/>
      <c r="L123" s="127"/>
    </row>
    <row r="124" spans="1:12" ht="19.5" customHeight="1">
      <c r="A124" s="35" t="s">
        <v>256</v>
      </c>
      <c r="B124" s="24"/>
      <c r="C124" s="24"/>
      <c r="D124" s="36" t="s">
        <v>292</v>
      </c>
      <c r="E124" s="25">
        <v>189573</v>
      </c>
      <c r="F124" s="67">
        <v>189573</v>
      </c>
      <c r="G124" s="51">
        <v>0</v>
      </c>
      <c r="H124" s="156">
        <f t="shared" si="3"/>
        <v>0</v>
      </c>
      <c r="I124" s="156">
        <f t="shared" si="2"/>
        <v>0</v>
      </c>
      <c r="J124" s="55"/>
      <c r="L124" s="127"/>
    </row>
    <row r="125" spans="1:14" ht="19.5" customHeight="1">
      <c r="A125" s="35" t="s">
        <v>256</v>
      </c>
      <c r="B125" s="24"/>
      <c r="C125" s="24"/>
      <c r="D125" s="36" t="s">
        <v>264</v>
      </c>
      <c r="E125" s="25">
        <v>33454</v>
      </c>
      <c r="F125" s="67">
        <v>33454</v>
      </c>
      <c r="G125" s="51">
        <v>0</v>
      </c>
      <c r="H125" s="156">
        <f t="shared" si="3"/>
        <v>0</v>
      </c>
      <c r="I125" s="156">
        <f t="shared" si="2"/>
        <v>0</v>
      </c>
      <c r="J125" s="55"/>
      <c r="L125" s="127"/>
      <c r="N125" s="105"/>
    </row>
    <row r="126" spans="1:14" ht="19.5" customHeight="1">
      <c r="A126" s="35" t="s">
        <v>257</v>
      </c>
      <c r="B126" s="24"/>
      <c r="C126" s="24"/>
      <c r="D126" s="36" t="s">
        <v>149</v>
      </c>
      <c r="E126" s="25">
        <v>15000</v>
      </c>
      <c r="F126" s="67">
        <v>19396</v>
      </c>
      <c r="G126" s="51">
        <v>5395.55</v>
      </c>
      <c r="H126" s="156">
        <f t="shared" si="3"/>
        <v>0.2781784904103939</v>
      </c>
      <c r="I126" s="156">
        <f t="shared" si="2"/>
        <v>0.0006082963365454457</v>
      </c>
      <c r="J126" s="55"/>
      <c r="L126" s="127"/>
      <c r="N126" s="105"/>
    </row>
    <row r="127" spans="1:14" ht="15.75" customHeight="1">
      <c r="A127" s="157" t="s">
        <v>454</v>
      </c>
      <c r="B127" s="158"/>
      <c r="C127" s="158" t="s">
        <v>197</v>
      </c>
      <c r="D127" s="158"/>
      <c r="E127" s="159">
        <f>SUM(E129:E130)</f>
        <v>24000</v>
      </c>
      <c r="F127" s="160">
        <f>SUM(F128:F129:F130)</f>
        <v>34000</v>
      </c>
      <c r="G127" s="160">
        <f>SUM(G129:G130)</f>
        <v>11031.939999999999</v>
      </c>
      <c r="H127" s="115">
        <f t="shared" si="3"/>
        <v>0.3244688235294117</v>
      </c>
      <c r="I127" s="115">
        <f t="shared" si="2"/>
        <v>0.001243745065283273</v>
      </c>
      <c r="J127" s="161"/>
      <c r="L127" s="127"/>
      <c r="N127" s="105"/>
    </row>
    <row r="128" spans="1:14" ht="19.5" customHeight="1">
      <c r="A128" s="35" t="s">
        <v>210</v>
      </c>
      <c r="B128" s="158"/>
      <c r="C128" s="158"/>
      <c r="D128" s="36" t="s">
        <v>166</v>
      </c>
      <c r="E128" s="38">
        <v>0</v>
      </c>
      <c r="F128" s="51">
        <v>4000</v>
      </c>
      <c r="G128" s="51">
        <v>0</v>
      </c>
      <c r="H128" s="156">
        <f t="shared" si="3"/>
        <v>0</v>
      </c>
      <c r="I128" s="156">
        <f t="shared" si="2"/>
        <v>0</v>
      </c>
      <c r="J128" s="161"/>
      <c r="L128" s="127"/>
      <c r="N128" s="105"/>
    </row>
    <row r="129" spans="1:14" ht="19.5" customHeight="1">
      <c r="A129" s="23" t="s">
        <v>9</v>
      </c>
      <c r="B129" s="24"/>
      <c r="C129" s="36"/>
      <c r="D129" s="36" t="s">
        <v>83</v>
      </c>
      <c r="E129" s="25">
        <v>13000</v>
      </c>
      <c r="F129" s="67">
        <v>13000</v>
      </c>
      <c r="G129" s="51">
        <v>6031.94</v>
      </c>
      <c r="H129" s="156">
        <f t="shared" si="3"/>
        <v>0.4639953846153846</v>
      </c>
      <c r="I129" s="156">
        <f t="shared" si="2"/>
        <v>0.0006800431845246427</v>
      </c>
      <c r="J129" s="55"/>
      <c r="L129" s="127"/>
      <c r="N129" s="105"/>
    </row>
    <row r="130" spans="1:14" s="113" customFormat="1" ht="19.5" customHeight="1">
      <c r="A130" s="35" t="s">
        <v>12</v>
      </c>
      <c r="B130" s="24"/>
      <c r="C130" s="36"/>
      <c r="D130" s="36" t="s">
        <v>79</v>
      </c>
      <c r="E130" s="25">
        <v>11000</v>
      </c>
      <c r="F130" s="67">
        <v>17000</v>
      </c>
      <c r="G130" s="51">
        <v>5000</v>
      </c>
      <c r="H130" s="156">
        <f t="shared" si="3"/>
        <v>0.29411764705882354</v>
      </c>
      <c r="I130" s="156">
        <f t="shared" si="2"/>
        <v>0.0005637018807586305</v>
      </c>
      <c r="J130" s="55"/>
      <c r="L130" s="167"/>
      <c r="N130" s="168"/>
    </row>
    <row r="131" spans="1:14" ht="19.5" customHeight="1" hidden="1">
      <c r="A131" s="101" t="s">
        <v>313</v>
      </c>
      <c r="B131" s="24"/>
      <c r="C131" s="41" t="s">
        <v>314</v>
      </c>
      <c r="D131" s="36"/>
      <c r="E131" s="25">
        <v>0</v>
      </c>
      <c r="F131" s="67">
        <f>F132</f>
        <v>0</v>
      </c>
      <c r="G131" s="51">
        <f>SUM(G132)</f>
        <v>0</v>
      </c>
      <c r="H131" s="39" t="e">
        <f t="shared" si="3"/>
        <v>#DIV/0!</v>
      </c>
      <c r="I131" s="156">
        <f t="shared" si="2"/>
        <v>0</v>
      </c>
      <c r="J131" s="55"/>
      <c r="L131" s="127"/>
      <c r="N131" s="105"/>
    </row>
    <row r="132" spans="1:14" ht="38.25" customHeight="1" hidden="1">
      <c r="A132" s="37" t="s">
        <v>316</v>
      </c>
      <c r="B132" s="24"/>
      <c r="C132" s="36"/>
      <c r="D132" s="41" t="s">
        <v>315</v>
      </c>
      <c r="E132" s="25">
        <v>0</v>
      </c>
      <c r="F132" s="67">
        <v>0</v>
      </c>
      <c r="G132" s="51">
        <v>0</v>
      </c>
      <c r="H132" s="39" t="e">
        <f t="shared" si="3"/>
        <v>#DIV/0!</v>
      </c>
      <c r="I132" s="156">
        <f aca="true" t="shared" si="4" ref="I132:I193">G132/8869936.7</f>
        <v>0</v>
      </c>
      <c r="J132" s="55"/>
      <c r="L132" s="127"/>
      <c r="N132" s="105"/>
    </row>
    <row r="133" spans="1:14" ht="15.75" customHeight="1">
      <c r="A133" s="157" t="s">
        <v>15</v>
      </c>
      <c r="B133" s="158"/>
      <c r="C133" s="158">
        <v>75095</v>
      </c>
      <c r="D133" s="158"/>
      <c r="E133" s="159">
        <f>SUM(E134:E136)</f>
        <v>21500</v>
      </c>
      <c r="F133" s="162">
        <f>SUM(F134:F136)</f>
        <v>21500</v>
      </c>
      <c r="G133" s="162">
        <f>SUM(G134:G136)</f>
        <v>6632.29</v>
      </c>
      <c r="H133" s="115">
        <f aca="true" t="shared" si="5" ref="H133:H207">G133/F133</f>
        <v>0.3084786046511628</v>
      </c>
      <c r="I133" s="115">
        <f t="shared" si="4"/>
        <v>0.0007477268693473315</v>
      </c>
      <c r="J133" s="161"/>
      <c r="L133" s="127"/>
      <c r="N133" s="105"/>
    </row>
    <row r="134" spans="1:14" ht="38.25" customHeight="1">
      <c r="A134" s="172" t="s">
        <v>379</v>
      </c>
      <c r="B134" s="24"/>
      <c r="C134" s="24"/>
      <c r="D134" s="36" t="s">
        <v>170</v>
      </c>
      <c r="E134" s="25">
        <v>5500</v>
      </c>
      <c r="F134" s="58">
        <v>5500</v>
      </c>
      <c r="G134" s="54">
        <v>2682</v>
      </c>
      <c r="H134" s="156">
        <f t="shared" si="5"/>
        <v>0.48763636363636365</v>
      </c>
      <c r="I134" s="156">
        <f t="shared" si="4"/>
        <v>0.0003023696888389294</v>
      </c>
      <c r="J134" s="55"/>
      <c r="L134" s="127"/>
      <c r="N134" s="105"/>
    </row>
    <row r="135" spans="1:14" s="113" customFormat="1" ht="19.5" customHeight="1">
      <c r="A135" s="23" t="s">
        <v>9</v>
      </c>
      <c r="B135" s="24"/>
      <c r="C135" s="24"/>
      <c r="D135" s="24">
        <v>4210</v>
      </c>
      <c r="E135" s="25">
        <v>10000</v>
      </c>
      <c r="F135" s="67">
        <v>10000</v>
      </c>
      <c r="G135" s="51">
        <v>3774.4</v>
      </c>
      <c r="H135" s="156">
        <f t="shared" si="5"/>
        <v>0.37744</v>
      </c>
      <c r="I135" s="156">
        <f t="shared" si="4"/>
        <v>0.000425527275747075</v>
      </c>
      <c r="J135" s="55"/>
      <c r="L135" s="167"/>
      <c r="N135" s="168"/>
    </row>
    <row r="136" spans="1:14" ht="19.5" customHeight="1">
      <c r="A136" s="23" t="s">
        <v>12</v>
      </c>
      <c r="B136" s="24"/>
      <c r="C136" s="24"/>
      <c r="D136" s="24" t="s">
        <v>79</v>
      </c>
      <c r="E136" s="25">
        <v>6000</v>
      </c>
      <c r="F136" s="67">
        <v>6000</v>
      </c>
      <c r="G136" s="51">
        <v>175.89</v>
      </c>
      <c r="H136" s="156">
        <f t="shared" si="5"/>
        <v>0.029314999999999997</v>
      </c>
      <c r="I136" s="156">
        <f t="shared" si="4"/>
        <v>1.9829904761327103E-05</v>
      </c>
      <c r="J136" s="55"/>
      <c r="L136" s="127"/>
      <c r="N136" s="105"/>
    </row>
    <row r="137" spans="1:14" ht="38.25" customHeight="1">
      <c r="A137" s="27" t="s">
        <v>182</v>
      </c>
      <c r="B137" s="21">
        <v>751</v>
      </c>
      <c r="C137" s="21"/>
      <c r="D137" s="21"/>
      <c r="E137" s="22">
        <f>SUM(E138)</f>
        <v>1150</v>
      </c>
      <c r="F137" s="52">
        <f>SUM(F138,F154,F144)</f>
        <v>20460</v>
      </c>
      <c r="G137" s="52">
        <f>SUM(G138,G154,G144)</f>
        <v>19841.920000000002</v>
      </c>
      <c r="H137" s="39">
        <f t="shared" si="5"/>
        <v>0.9697908113391985</v>
      </c>
      <c r="I137" s="39">
        <f t="shared" si="4"/>
        <v>0.0022369855243724573</v>
      </c>
      <c r="J137" s="107">
        <f>G137/7232332.21</f>
        <v>0.002743502292741058</v>
      </c>
      <c r="L137" s="127"/>
      <c r="N137" s="105"/>
    </row>
    <row r="138" spans="1:14" ht="26.25" customHeight="1">
      <c r="A138" s="111" t="s">
        <v>183</v>
      </c>
      <c r="B138" s="158"/>
      <c r="C138" s="158">
        <v>75101</v>
      </c>
      <c r="D138" s="158"/>
      <c r="E138" s="159">
        <f>SUM(E139:E143)</f>
        <v>1150</v>
      </c>
      <c r="F138" s="160">
        <f>SUM(F139:F143)</f>
        <v>1150</v>
      </c>
      <c r="G138" s="160">
        <f>SUM(G139:G143)</f>
        <v>535.3699999999999</v>
      </c>
      <c r="H138" s="115">
        <f t="shared" si="5"/>
        <v>0.4655391304347825</v>
      </c>
      <c r="I138" s="115">
        <f t="shared" si="4"/>
        <v>6.0357815180349585E-05</v>
      </c>
      <c r="J138" s="161"/>
      <c r="L138" s="127"/>
      <c r="N138" s="105"/>
    </row>
    <row r="139" spans="1:14" ht="19.5" customHeight="1">
      <c r="A139" s="35" t="s">
        <v>19</v>
      </c>
      <c r="B139" s="24"/>
      <c r="C139" s="24"/>
      <c r="D139" s="36" t="s">
        <v>151</v>
      </c>
      <c r="E139" s="25">
        <v>960</v>
      </c>
      <c r="F139" s="67">
        <v>960</v>
      </c>
      <c r="G139" s="51">
        <v>456.82</v>
      </c>
      <c r="H139" s="156">
        <f t="shared" si="5"/>
        <v>0.47585416666666663</v>
      </c>
      <c r="I139" s="156">
        <f t="shared" si="4"/>
        <v>5.1502058633631515E-05</v>
      </c>
      <c r="J139" s="55"/>
      <c r="L139" s="127"/>
      <c r="N139" s="105"/>
    </row>
    <row r="140" spans="1:14" s="113" customFormat="1" ht="19.5" customHeight="1">
      <c r="A140" s="23" t="s">
        <v>27</v>
      </c>
      <c r="B140" s="24"/>
      <c r="C140" s="24"/>
      <c r="D140" s="24">
        <v>4110</v>
      </c>
      <c r="E140" s="25">
        <v>166</v>
      </c>
      <c r="F140" s="67">
        <v>166</v>
      </c>
      <c r="G140" s="51">
        <v>68.75</v>
      </c>
      <c r="H140" s="156">
        <f t="shared" si="5"/>
        <v>0.4141566265060241</v>
      </c>
      <c r="I140" s="156">
        <f t="shared" si="4"/>
        <v>7.75090086043117E-06</v>
      </c>
      <c r="J140" s="55"/>
      <c r="L140" s="167"/>
      <c r="N140" s="168"/>
    </row>
    <row r="141" spans="1:14" ht="19.5" customHeight="1">
      <c r="A141" s="23" t="s">
        <v>22</v>
      </c>
      <c r="B141" s="24"/>
      <c r="C141" s="24"/>
      <c r="D141" s="24">
        <v>4120</v>
      </c>
      <c r="E141" s="25">
        <v>24</v>
      </c>
      <c r="F141" s="67">
        <v>24</v>
      </c>
      <c r="G141" s="51">
        <v>9.8</v>
      </c>
      <c r="H141" s="156">
        <f t="shared" si="5"/>
        <v>0.4083333333333334</v>
      </c>
      <c r="I141" s="156">
        <f t="shared" si="4"/>
        <v>1.1048556862869159E-06</v>
      </c>
      <c r="J141" s="55"/>
      <c r="L141" s="127"/>
      <c r="N141" s="105"/>
    </row>
    <row r="142" spans="1:14" ht="19.5" customHeight="1" hidden="1">
      <c r="A142" s="23" t="s">
        <v>9</v>
      </c>
      <c r="B142" s="24"/>
      <c r="C142" s="24"/>
      <c r="D142" s="24" t="s">
        <v>83</v>
      </c>
      <c r="E142" s="25">
        <v>0</v>
      </c>
      <c r="F142" s="67">
        <v>0</v>
      </c>
      <c r="G142" s="51">
        <v>0</v>
      </c>
      <c r="H142" s="156" t="e">
        <f t="shared" si="5"/>
        <v>#DIV/0!</v>
      </c>
      <c r="I142" s="156">
        <f t="shared" si="4"/>
        <v>0</v>
      </c>
      <c r="J142" s="55"/>
      <c r="L142" s="127"/>
      <c r="N142" s="105"/>
    </row>
    <row r="143" spans="1:14" ht="19.5" customHeight="1" hidden="1">
      <c r="A143" s="35" t="s">
        <v>12</v>
      </c>
      <c r="B143" s="24"/>
      <c r="C143" s="24"/>
      <c r="D143" s="36" t="s">
        <v>79</v>
      </c>
      <c r="E143" s="25">
        <v>0</v>
      </c>
      <c r="F143" s="67">
        <v>0</v>
      </c>
      <c r="G143" s="51">
        <v>0</v>
      </c>
      <c r="H143" s="156" t="e">
        <f t="shared" si="5"/>
        <v>#DIV/0!</v>
      </c>
      <c r="I143" s="156">
        <f t="shared" si="4"/>
        <v>0</v>
      </c>
      <c r="J143" s="55"/>
      <c r="L143" s="127"/>
      <c r="N143" s="105"/>
    </row>
    <row r="144" spans="1:14" ht="19.5" customHeight="1" hidden="1">
      <c r="A144" s="101" t="s">
        <v>317</v>
      </c>
      <c r="B144" s="24"/>
      <c r="C144" s="41" t="s">
        <v>297</v>
      </c>
      <c r="D144" s="36"/>
      <c r="E144" s="25">
        <v>0</v>
      </c>
      <c r="F144" s="67">
        <f>SUM(F145:F153)</f>
        <v>0</v>
      </c>
      <c r="G144" s="51">
        <f>SUM(G145:G153)</f>
        <v>0</v>
      </c>
      <c r="H144" s="156" t="e">
        <f t="shared" si="5"/>
        <v>#DIV/0!</v>
      </c>
      <c r="I144" s="156">
        <f t="shared" si="4"/>
        <v>0</v>
      </c>
      <c r="J144" s="55"/>
      <c r="L144" s="127"/>
      <c r="N144" s="105"/>
    </row>
    <row r="145" spans="1:14" ht="19.5" customHeight="1" hidden="1">
      <c r="A145" s="101" t="s">
        <v>23</v>
      </c>
      <c r="B145" s="24"/>
      <c r="C145" s="41"/>
      <c r="D145" s="41" t="s">
        <v>80</v>
      </c>
      <c r="E145" s="25">
        <v>0</v>
      </c>
      <c r="F145" s="67">
        <v>0</v>
      </c>
      <c r="G145" s="51">
        <v>0</v>
      </c>
      <c r="H145" s="156" t="e">
        <f t="shared" si="5"/>
        <v>#DIV/0!</v>
      </c>
      <c r="I145" s="156">
        <f t="shared" si="4"/>
        <v>0</v>
      </c>
      <c r="J145" s="55"/>
      <c r="L145" s="127"/>
      <c r="N145" s="105"/>
    </row>
    <row r="146" spans="1:14" ht="19.5" customHeight="1" hidden="1">
      <c r="A146" s="101" t="s">
        <v>21</v>
      </c>
      <c r="B146" s="24"/>
      <c r="C146" s="41"/>
      <c r="D146" s="41" t="s">
        <v>81</v>
      </c>
      <c r="E146" s="25">
        <v>0</v>
      </c>
      <c r="F146" s="67">
        <v>0</v>
      </c>
      <c r="G146" s="51">
        <v>0</v>
      </c>
      <c r="H146" s="39" t="e">
        <f t="shared" si="5"/>
        <v>#DIV/0!</v>
      </c>
      <c r="I146" s="156">
        <f t="shared" si="4"/>
        <v>0</v>
      </c>
      <c r="J146" s="55"/>
      <c r="L146" s="127"/>
      <c r="N146" s="105"/>
    </row>
    <row r="147" spans="1:14" ht="19.5" customHeight="1" hidden="1">
      <c r="A147" s="101" t="s">
        <v>22</v>
      </c>
      <c r="B147" s="24"/>
      <c r="C147" s="41"/>
      <c r="D147" s="41" t="s">
        <v>82</v>
      </c>
      <c r="E147" s="25">
        <v>0</v>
      </c>
      <c r="F147" s="67">
        <v>0</v>
      </c>
      <c r="G147" s="51">
        <v>0</v>
      </c>
      <c r="H147" s="39" t="e">
        <f t="shared" si="5"/>
        <v>#DIV/0!</v>
      </c>
      <c r="I147" s="156">
        <f t="shared" si="4"/>
        <v>0</v>
      </c>
      <c r="J147" s="55"/>
      <c r="L147" s="127"/>
      <c r="N147" s="105"/>
    </row>
    <row r="148" spans="1:14" ht="19.5" customHeight="1" hidden="1">
      <c r="A148" s="101" t="s">
        <v>165</v>
      </c>
      <c r="B148" s="24"/>
      <c r="C148" s="41"/>
      <c r="D148" s="41" t="s">
        <v>166</v>
      </c>
      <c r="E148" s="25">
        <v>0</v>
      </c>
      <c r="F148" s="67">
        <v>0</v>
      </c>
      <c r="G148" s="51">
        <v>0</v>
      </c>
      <c r="H148" s="39" t="e">
        <f t="shared" si="5"/>
        <v>#DIV/0!</v>
      </c>
      <c r="I148" s="156">
        <f t="shared" si="4"/>
        <v>0</v>
      </c>
      <c r="J148" s="55"/>
      <c r="L148" s="127"/>
      <c r="N148" s="105"/>
    </row>
    <row r="149" spans="1:14" ht="19.5" customHeight="1" hidden="1">
      <c r="A149" s="101" t="s">
        <v>9</v>
      </c>
      <c r="B149" s="24"/>
      <c r="C149" s="41"/>
      <c r="D149" s="41" t="s">
        <v>83</v>
      </c>
      <c r="E149" s="25">
        <v>0</v>
      </c>
      <c r="F149" s="67">
        <v>0</v>
      </c>
      <c r="G149" s="51">
        <v>0</v>
      </c>
      <c r="H149" s="39" t="e">
        <f t="shared" si="5"/>
        <v>#DIV/0!</v>
      </c>
      <c r="I149" s="156">
        <f t="shared" si="4"/>
        <v>0</v>
      </c>
      <c r="J149" s="55"/>
      <c r="L149" s="127"/>
      <c r="N149" s="105"/>
    </row>
    <row r="150" spans="1:14" ht="19.5" customHeight="1" hidden="1">
      <c r="A150" s="101" t="s">
        <v>12</v>
      </c>
      <c r="B150" s="24"/>
      <c r="C150" s="41"/>
      <c r="D150" s="41" t="s">
        <v>79</v>
      </c>
      <c r="E150" s="25">
        <v>0</v>
      </c>
      <c r="F150" s="67">
        <v>0</v>
      </c>
      <c r="G150" s="51">
        <v>0</v>
      </c>
      <c r="H150" s="39" t="e">
        <f t="shared" si="5"/>
        <v>#DIV/0!</v>
      </c>
      <c r="I150" s="156">
        <f t="shared" si="4"/>
        <v>0</v>
      </c>
      <c r="J150" s="55"/>
      <c r="L150" s="127"/>
      <c r="N150" s="105"/>
    </row>
    <row r="151" spans="1:14" ht="19.5" customHeight="1" hidden="1">
      <c r="A151" s="101" t="s">
        <v>25</v>
      </c>
      <c r="B151" s="24"/>
      <c r="C151" s="41"/>
      <c r="D151" s="41" t="s">
        <v>84</v>
      </c>
      <c r="E151" s="25">
        <v>0</v>
      </c>
      <c r="F151" s="67">
        <v>0</v>
      </c>
      <c r="G151" s="51">
        <v>0</v>
      </c>
      <c r="H151" s="39" t="e">
        <f t="shared" si="5"/>
        <v>#DIV/0!</v>
      </c>
      <c r="I151" s="156">
        <f t="shared" si="4"/>
        <v>0</v>
      </c>
      <c r="J151" s="55"/>
      <c r="L151" s="127"/>
      <c r="N151" s="105"/>
    </row>
    <row r="152" spans="1:14" ht="26.25" customHeight="1" hidden="1">
      <c r="A152" s="37" t="s">
        <v>208</v>
      </c>
      <c r="B152" s="24"/>
      <c r="C152" s="41"/>
      <c r="D152" s="41" t="s">
        <v>204</v>
      </c>
      <c r="E152" s="25">
        <v>0</v>
      </c>
      <c r="F152" s="67">
        <v>0</v>
      </c>
      <c r="G152" s="51">
        <v>0</v>
      </c>
      <c r="H152" s="39" t="e">
        <f t="shared" si="5"/>
        <v>#DIV/0!</v>
      </c>
      <c r="I152" s="156">
        <f t="shared" si="4"/>
        <v>0</v>
      </c>
      <c r="J152" s="55"/>
      <c r="L152" s="127"/>
      <c r="N152" s="105"/>
    </row>
    <row r="153" spans="1:14" ht="26.25" customHeight="1" hidden="1">
      <c r="A153" s="37" t="s">
        <v>205</v>
      </c>
      <c r="B153" s="24"/>
      <c r="C153" s="41"/>
      <c r="D153" s="41" t="s">
        <v>206</v>
      </c>
      <c r="E153" s="25">
        <v>0</v>
      </c>
      <c r="F153" s="67">
        <v>0</v>
      </c>
      <c r="G153" s="51">
        <v>0</v>
      </c>
      <c r="H153" s="39" t="e">
        <f t="shared" si="5"/>
        <v>#DIV/0!</v>
      </c>
      <c r="I153" s="156">
        <f t="shared" si="4"/>
        <v>0</v>
      </c>
      <c r="J153" s="55"/>
      <c r="L153" s="127"/>
      <c r="N153" s="105"/>
    </row>
    <row r="154" spans="1:14" s="113" customFormat="1" ht="19.5" customHeight="1">
      <c r="A154" s="181" t="s">
        <v>269</v>
      </c>
      <c r="B154" s="158"/>
      <c r="C154" s="158" t="s">
        <v>270</v>
      </c>
      <c r="D154" s="158"/>
      <c r="E154" s="159">
        <f>SUM(E155:E162)</f>
        <v>0</v>
      </c>
      <c r="F154" s="162">
        <f>SUM(F155:F162)</f>
        <v>19310</v>
      </c>
      <c r="G154" s="162">
        <f>SUM(G155:G162)</f>
        <v>19306.550000000003</v>
      </c>
      <c r="H154" s="115">
        <f t="shared" si="5"/>
        <v>0.9998213360952876</v>
      </c>
      <c r="I154" s="115">
        <f t="shared" si="4"/>
        <v>0.002176627709192108</v>
      </c>
      <c r="J154" s="161"/>
      <c r="L154" s="167"/>
      <c r="N154" s="168"/>
    </row>
    <row r="155" spans="1:14" ht="19.5" customHeight="1">
      <c r="A155" s="92" t="s">
        <v>23</v>
      </c>
      <c r="B155" s="24"/>
      <c r="C155" s="24"/>
      <c r="D155" s="36" t="s">
        <v>80</v>
      </c>
      <c r="E155" s="25">
        <v>0</v>
      </c>
      <c r="F155" s="67">
        <v>7880</v>
      </c>
      <c r="G155" s="51">
        <v>7880</v>
      </c>
      <c r="H155" s="156">
        <f t="shared" si="5"/>
        <v>1</v>
      </c>
      <c r="I155" s="156">
        <f t="shared" si="4"/>
        <v>0.0008883941640756017</v>
      </c>
      <c r="J155" s="55"/>
      <c r="L155" s="127"/>
      <c r="N155" s="105"/>
    </row>
    <row r="156" spans="1:14" ht="19.5" customHeight="1">
      <c r="A156" s="180" t="s">
        <v>192</v>
      </c>
      <c r="B156" s="24"/>
      <c r="C156" s="24"/>
      <c r="D156" s="36" t="s">
        <v>151</v>
      </c>
      <c r="E156" s="25"/>
      <c r="F156" s="67">
        <v>250</v>
      </c>
      <c r="G156" s="51">
        <v>250</v>
      </c>
      <c r="H156" s="156">
        <f t="shared" si="5"/>
        <v>1</v>
      </c>
      <c r="I156" s="156">
        <f t="shared" si="4"/>
        <v>2.8185094037931524E-05</v>
      </c>
      <c r="J156" s="55"/>
      <c r="L156" s="127"/>
      <c r="N156" s="105"/>
    </row>
    <row r="157" spans="1:14" ht="19.5" customHeight="1">
      <c r="A157" s="92" t="s">
        <v>27</v>
      </c>
      <c r="B157" s="24"/>
      <c r="C157" s="24"/>
      <c r="D157" s="36" t="s">
        <v>81</v>
      </c>
      <c r="E157" s="25">
        <v>0</v>
      </c>
      <c r="F157" s="67">
        <v>374</v>
      </c>
      <c r="G157" s="51">
        <v>373.02</v>
      </c>
      <c r="H157" s="156">
        <f t="shared" si="5"/>
        <v>0.997379679144385</v>
      </c>
      <c r="I157" s="156">
        <f t="shared" si="4"/>
        <v>4.205441511211687E-05</v>
      </c>
      <c r="J157" s="55"/>
      <c r="L157" s="127"/>
      <c r="N157" s="105"/>
    </row>
    <row r="158" spans="1:14" ht="19.5" customHeight="1">
      <c r="A158" s="92" t="s">
        <v>22</v>
      </c>
      <c r="B158" s="24"/>
      <c r="C158" s="24"/>
      <c r="D158" s="36" t="s">
        <v>82</v>
      </c>
      <c r="E158" s="25">
        <v>0</v>
      </c>
      <c r="F158" s="67">
        <v>54</v>
      </c>
      <c r="G158" s="51">
        <v>53.16</v>
      </c>
      <c r="H158" s="156">
        <f t="shared" si="5"/>
        <v>0.9844444444444443</v>
      </c>
      <c r="I158" s="156">
        <f t="shared" si="4"/>
        <v>5.993278396225759E-06</v>
      </c>
      <c r="J158" s="55"/>
      <c r="L158" s="127"/>
      <c r="N158" s="105"/>
    </row>
    <row r="159" spans="1:14" ht="19.5" customHeight="1">
      <c r="A159" s="92" t="s">
        <v>165</v>
      </c>
      <c r="B159" s="24"/>
      <c r="C159" s="24"/>
      <c r="D159" s="36" t="s">
        <v>166</v>
      </c>
      <c r="E159" s="25">
        <v>0</v>
      </c>
      <c r="F159" s="67">
        <v>2190</v>
      </c>
      <c r="G159" s="51">
        <v>2190</v>
      </c>
      <c r="H159" s="156">
        <f t="shared" si="5"/>
        <v>1</v>
      </c>
      <c r="I159" s="156">
        <f t="shared" si="4"/>
        <v>0.0002469014237722802</v>
      </c>
      <c r="J159" s="55"/>
      <c r="L159" s="127"/>
      <c r="N159" s="105"/>
    </row>
    <row r="160" spans="1:14" ht="19.5" customHeight="1">
      <c r="A160" s="92" t="s">
        <v>9</v>
      </c>
      <c r="B160" s="24"/>
      <c r="C160" s="24"/>
      <c r="D160" s="36" t="s">
        <v>83</v>
      </c>
      <c r="E160" s="25">
        <v>0</v>
      </c>
      <c r="F160" s="67">
        <v>7852</v>
      </c>
      <c r="G160" s="51">
        <v>7852</v>
      </c>
      <c r="H160" s="156">
        <f t="shared" si="5"/>
        <v>1</v>
      </c>
      <c r="I160" s="156">
        <f t="shared" si="4"/>
        <v>0.0008852374335433533</v>
      </c>
      <c r="J160" s="55"/>
      <c r="L160" s="127"/>
      <c r="N160" s="105"/>
    </row>
    <row r="161" spans="1:14" ht="19.5" customHeight="1">
      <c r="A161" s="92" t="s">
        <v>12</v>
      </c>
      <c r="B161" s="24"/>
      <c r="C161" s="24"/>
      <c r="D161" s="36" t="s">
        <v>79</v>
      </c>
      <c r="E161" s="25">
        <v>0</v>
      </c>
      <c r="F161" s="67">
        <v>634</v>
      </c>
      <c r="G161" s="51">
        <v>633.15</v>
      </c>
      <c r="H161" s="156">
        <f t="shared" si="5"/>
        <v>0.9986593059936908</v>
      </c>
      <c r="I161" s="156">
        <f t="shared" si="4"/>
        <v>7.138156916046538E-05</v>
      </c>
      <c r="J161" s="55"/>
      <c r="L161" s="127"/>
      <c r="N161" s="106"/>
    </row>
    <row r="162" spans="1:12" ht="19.5" customHeight="1">
      <c r="A162" s="92" t="s">
        <v>25</v>
      </c>
      <c r="B162" s="24"/>
      <c r="C162" s="24"/>
      <c r="D162" s="36" t="s">
        <v>84</v>
      </c>
      <c r="E162" s="25">
        <v>0</v>
      </c>
      <c r="F162" s="67">
        <v>76</v>
      </c>
      <c r="G162" s="51">
        <v>75.22</v>
      </c>
      <c r="H162" s="156">
        <f t="shared" si="5"/>
        <v>0.9897368421052631</v>
      </c>
      <c r="I162" s="156">
        <f t="shared" si="4"/>
        <v>8.480331094132837E-06</v>
      </c>
      <c r="J162" s="55"/>
      <c r="L162" s="127"/>
    </row>
    <row r="163" spans="1:12" ht="26.25" customHeight="1">
      <c r="A163" s="27" t="s">
        <v>28</v>
      </c>
      <c r="B163" s="21">
        <v>754</v>
      </c>
      <c r="C163" s="21"/>
      <c r="D163" s="21"/>
      <c r="E163" s="22">
        <f>SUM(E164,E168,E180,E202,E166,E189)</f>
        <v>124582</v>
      </c>
      <c r="F163" s="52">
        <f>SUM(F164,F168,F180,F202,F166,F189)</f>
        <v>127382</v>
      </c>
      <c r="G163" s="52">
        <f>SUM(G164,G168,G180,G202,G166,G189)</f>
        <v>47527.76000000001</v>
      </c>
      <c r="H163" s="39">
        <f t="shared" si="5"/>
        <v>0.37311205664850616</v>
      </c>
      <c r="I163" s="39">
        <f t="shared" si="4"/>
        <v>0.005358297540048963</v>
      </c>
      <c r="J163" s="107">
        <v>0</v>
      </c>
      <c r="L163" s="127"/>
    </row>
    <row r="164" spans="1:12" s="113" customFormat="1" ht="15.75" customHeight="1">
      <c r="A164" s="111" t="s">
        <v>475</v>
      </c>
      <c r="B164" s="164"/>
      <c r="C164" s="164"/>
      <c r="D164" s="164"/>
      <c r="E164" s="165">
        <v>2000</v>
      </c>
      <c r="F164" s="166">
        <v>2000</v>
      </c>
      <c r="G164" s="166">
        <f>G165</f>
        <v>0</v>
      </c>
      <c r="H164" s="115">
        <f t="shared" si="5"/>
        <v>0</v>
      </c>
      <c r="I164" s="115">
        <f t="shared" si="4"/>
        <v>0</v>
      </c>
      <c r="J164" s="160"/>
      <c r="L164" s="167"/>
    </row>
    <row r="165" spans="1:12" s="123" customFormat="1" ht="19.5" customHeight="1">
      <c r="A165" s="31" t="s">
        <v>476</v>
      </c>
      <c r="B165" s="28"/>
      <c r="C165" s="28"/>
      <c r="D165" s="28" t="s">
        <v>467</v>
      </c>
      <c r="E165" s="29">
        <v>2000</v>
      </c>
      <c r="F165" s="53">
        <v>2000</v>
      </c>
      <c r="G165" s="53">
        <v>0</v>
      </c>
      <c r="H165" s="156">
        <f t="shared" si="5"/>
        <v>0</v>
      </c>
      <c r="I165" s="156">
        <f t="shared" si="4"/>
        <v>0</v>
      </c>
      <c r="J165" s="51"/>
      <c r="L165" s="127"/>
    </row>
    <row r="166" spans="1:12" ht="15.75" customHeight="1" hidden="1">
      <c r="A166" s="181" t="s">
        <v>436</v>
      </c>
      <c r="B166" s="164"/>
      <c r="C166" s="158" t="s">
        <v>437</v>
      </c>
      <c r="D166" s="164"/>
      <c r="E166" s="159">
        <v>0</v>
      </c>
      <c r="F166" s="160">
        <f>SUM(F167:F167)</f>
        <v>0</v>
      </c>
      <c r="G166" s="160">
        <v>0</v>
      </c>
      <c r="H166" s="115" t="e">
        <f t="shared" si="5"/>
        <v>#DIV/0!</v>
      </c>
      <c r="I166" s="156">
        <f t="shared" si="4"/>
        <v>0</v>
      </c>
      <c r="J166" s="161"/>
      <c r="L166" s="127"/>
    </row>
    <row r="167" spans="1:12" ht="26.25" customHeight="1" hidden="1">
      <c r="A167" s="180" t="s">
        <v>438</v>
      </c>
      <c r="B167" s="21"/>
      <c r="C167" s="21"/>
      <c r="D167" s="36" t="s">
        <v>444</v>
      </c>
      <c r="E167" s="42">
        <v>0</v>
      </c>
      <c r="F167" s="56">
        <v>0</v>
      </c>
      <c r="G167" s="56">
        <v>0</v>
      </c>
      <c r="H167" s="156" t="e">
        <f t="shared" si="5"/>
        <v>#DIV/0!</v>
      </c>
      <c r="I167" s="156">
        <f t="shared" si="4"/>
        <v>0</v>
      </c>
      <c r="J167" s="55"/>
      <c r="L167" s="127"/>
    </row>
    <row r="168" spans="1:12" s="113" customFormat="1" ht="15.75" customHeight="1">
      <c r="A168" s="157" t="s">
        <v>29</v>
      </c>
      <c r="B168" s="158"/>
      <c r="C168" s="158">
        <v>75412</v>
      </c>
      <c r="D168" s="158"/>
      <c r="E168" s="159">
        <f>SUM(E170:E178)</f>
        <v>43032</v>
      </c>
      <c r="F168" s="162">
        <f>SUM(F169:F179)</f>
        <v>47472</v>
      </c>
      <c r="G168" s="162">
        <f>SUM(G169:G178)</f>
        <v>12738.81</v>
      </c>
      <c r="H168" s="115">
        <f t="shared" si="5"/>
        <v>0.2683436552072801</v>
      </c>
      <c r="I168" s="115">
        <f t="shared" si="4"/>
        <v>0.00143617823112537</v>
      </c>
      <c r="J168" s="161"/>
      <c r="L168" s="167"/>
    </row>
    <row r="169" spans="1:12" ht="26.25" customHeight="1" hidden="1">
      <c r="A169" s="37" t="s">
        <v>193</v>
      </c>
      <c r="B169" s="36"/>
      <c r="C169" s="36"/>
      <c r="D169" s="36" t="s">
        <v>439</v>
      </c>
      <c r="E169" s="38">
        <v>0</v>
      </c>
      <c r="F169" s="54">
        <v>0</v>
      </c>
      <c r="G169" s="54">
        <v>0</v>
      </c>
      <c r="H169" s="156"/>
      <c r="I169" s="156">
        <f t="shared" si="4"/>
        <v>0</v>
      </c>
      <c r="J169" s="55"/>
      <c r="L169" s="127"/>
    </row>
    <row r="170" spans="1:12" s="113" customFormat="1" ht="19.5" customHeight="1">
      <c r="A170" s="35" t="s">
        <v>23</v>
      </c>
      <c r="B170" s="24"/>
      <c r="C170" s="24"/>
      <c r="D170" s="36" t="s">
        <v>80</v>
      </c>
      <c r="E170" s="25">
        <v>10000</v>
      </c>
      <c r="F170" s="58">
        <v>10000</v>
      </c>
      <c r="G170" s="58">
        <v>480</v>
      </c>
      <c r="H170" s="156">
        <f t="shared" si="5"/>
        <v>0.048</v>
      </c>
      <c r="I170" s="156">
        <f t="shared" si="4"/>
        <v>5.411538055282853E-05</v>
      </c>
      <c r="J170" s="55"/>
      <c r="L170" s="167"/>
    </row>
    <row r="171" spans="1:12" s="123" customFormat="1" ht="19.5" customHeight="1">
      <c r="A171" s="31" t="s">
        <v>21</v>
      </c>
      <c r="B171" s="28"/>
      <c r="C171" s="28"/>
      <c r="D171" s="28" t="s">
        <v>81</v>
      </c>
      <c r="E171" s="29">
        <v>1032</v>
      </c>
      <c r="F171" s="55">
        <v>1032</v>
      </c>
      <c r="G171" s="55">
        <v>378.19</v>
      </c>
      <c r="H171" s="156">
        <f t="shared" si="5"/>
        <v>0.36646317829457364</v>
      </c>
      <c r="I171" s="156">
        <f t="shared" si="4"/>
        <v>4.263728285682129E-05</v>
      </c>
      <c r="J171" s="55"/>
      <c r="L171" s="127"/>
    </row>
    <row r="172" spans="1:12" ht="19.5" customHeight="1">
      <c r="A172" s="31" t="s">
        <v>165</v>
      </c>
      <c r="B172" s="28"/>
      <c r="C172" s="28"/>
      <c r="D172" s="28" t="s">
        <v>166</v>
      </c>
      <c r="E172" s="29">
        <v>9600</v>
      </c>
      <c r="F172" s="55">
        <v>9600</v>
      </c>
      <c r="G172" s="55">
        <v>4048.92</v>
      </c>
      <c r="H172" s="156">
        <f t="shared" si="5"/>
        <v>0.4217625</v>
      </c>
      <c r="I172" s="156">
        <f t="shared" si="4"/>
        <v>0.00045647676380824683</v>
      </c>
      <c r="J172" s="55"/>
      <c r="L172" s="127"/>
    </row>
    <row r="173" spans="1:12" ht="19.5" customHeight="1">
      <c r="A173" s="23" t="s">
        <v>9</v>
      </c>
      <c r="B173" s="24"/>
      <c r="C173" s="24"/>
      <c r="D173" s="24">
        <v>4210</v>
      </c>
      <c r="E173" s="25">
        <v>12000</v>
      </c>
      <c r="F173" s="67">
        <v>12000</v>
      </c>
      <c r="G173" s="51">
        <v>3853.46</v>
      </c>
      <c r="H173" s="156">
        <f t="shared" si="5"/>
        <v>0.3211216666666667</v>
      </c>
      <c r="I173" s="156">
        <f t="shared" si="4"/>
        <v>0.00043444052988563046</v>
      </c>
      <c r="J173" s="55"/>
      <c r="L173" s="127"/>
    </row>
    <row r="174" spans="1:12" ht="19.5" customHeight="1">
      <c r="A174" s="23" t="s">
        <v>10</v>
      </c>
      <c r="B174" s="24"/>
      <c r="C174" s="24"/>
      <c r="D174" s="24">
        <v>4260</v>
      </c>
      <c r="E174" s="25">
        <v>400</v>
      </c>
      <c r="F174" s="67">
        <v>400</v>
      </c>
      <c r="G174" s="51">
        <v>101.48</v>
      </c>
      <c r="H174" s="156">
        <f t="shared" si="5"/>
        <v>0.25370000000000004</v>
      </c>
      <c r="I174" s="156">
        <f t="shared" si="4"/>
        <v>1.1440893371877164E-05</v>
      </c>
      <c r="J174" s="55"/>
      <c r="L174" s="127"/>
    </row>
    <row r="175" spans="1:12" ht="19.5" customHeight="1">
      <c r="A175" s="35" t="s">
        <v>11</v>
      </c>
      <c r="B175" s="24"/>
      <c r="C175" s="24"/>
      <c r="D175" s="36" t="s">
        <v>136</v>
      </c>
      <c r="E175" s="25">
        <v>2000</v>
      </c>
      <c r="F175" s="67">
        <v>2000</v>
      </c>
      <c r="G175" s="51">
        <v>0</v>
      </c>
      <c r="H175" s="156">
        <f t="shared" si="5"/>
        <v>0</v>
      </c>
      <c r="I175" s="156">
        <f t="shared" si="4"/>
        <v>0</v>
      </c>
      <c r="J175" s="55"/>
      <c r="L175" s="127"/>
    </row>
    <row r="176" spans="1:12" ht="19.5" customHeight="1">
      <c r="A176" s="35" t="s">
        <v>48</v>
      </c>
      <c r="B176" s="24"/>
      <c r="C176" s="24"/>
      <c r="D176" s="36" t="s">
        <v>138</v>
      </c>
      <c r="E176" s="25">
        <v>1000</v>
      </c>
      <c r="F176" s="67">
        <v>1000</v>
      </c>
      <c r="G176" s="51">
        <v>0</v>
      </c>
      <c r="H176" s="156">
        <f t="shared" si="5"/>
        <v>0</v>
      </c>
      <c r="I176" s="156">
        <f t="shared" si="4"/>
        <v>0</v>
      </c>
      <c r="J176" s="55"/>
      <c r="L176" s="127"/>
    </row>
    <row r="177" spans="1:12" ht="19.5" customHeight="1">
      <c r="A177" s="23" t="s">
        <v>12</v>
      </c>
      <c r="B177" s="24"/>
      <c r="C177" s="24"/>
      <c r="D177" s="24">
        <v>4300</v>
      </c>
      <c r="E177" s="25">
        <v>3000</v>
      </c>
      <c r="F177" s="67">
        <v>4140</v>
      </c>
      <c r="G177" s="51">
        <v>2540.48</v>
      </c>
      <c r="H177" s="156">
        <f t="shared" si="5"/>
        <v>0.6136425120772947</v>
      </c>
      <c r="I177" s="156">
        <f t="shared" si="4"/>
        <v>0.00028641467080593714</v>
      </c>
      <c r="J177" s="55"/>
      <c r="L177" s="127"/>
    </row>
    <row r="178" spans="1:12" ht="19.5" customHeight="1">
      <c r="A178" s="23" t="s">
        <v>26</v>
      </c>
      <c r="B178" s="24"/>
      <c r="C178" s="24"/>
      <c r="D178" s="24">
        <v>4430</v>
      </c>
      <c r="E178" s="25">
        <v>4000</v>
      </c>
      <c r="F178" s="67">
        <v>4500</v>
      </c>
      <c r="G178" s="51">
        <v>1336.28</v>
      </c>
      <c r="H178" s="156">
        <f t="shared" si="5"/>
        <v>0.2969511111111111</v>
      </c>
      <c r="I178" s="156">
        <f t="shared" si="4"/>
        <v>0.00015065270984402853</v>
      </c>
      <c r="J178" s="55"/>
      <c r="L178" s="127"/>
    </row>
    <row r="179" spans="1:12" ht="38.25" customHeight="1">
      <c r="A179" s="26" t="s">
        <v>472</v>
      </c>
      <c r="B179" s="24"/>
      <c r="C179" s="24"/>
      <c r="D179" s="24" t="s">
        <v>481</v>
      </c>
      <c r="E179" s="25">
        <v>0</v>
      </c>
      <c r="F179" s="67">
        <v>2800</v>
      </c>
      <c r="G179" s="51">
        <v>0</v>
      </c>
      <c r="H179" s="156">
        <f t="shared" si="5"/>
        <v>0</v>
      </c>
      <c r="I179" s="156">
        <f t="shared" si="4"/>
        <v>0</v>
      </c>
      <c r="J179" s="55"/>
      <c r="L179" s="127"/>
    </row>
    <row r="180" spans="1:12" ht="15.75" customHeight="1">
      <c r="A180" s="157" t="s">
        <v>30</v>
      </c>
      <c r="B180" s="158"/>
      <c r="C180" s="158">
        <v>75414</v>
      </c>
      <c r="D180" s="158"/>
      <c r="E180" s="159">
        <f>SUM(E181:E188)</f>
        <v>1950</v>
      </c>
      <c r="F180" s="162">
        <f>SUM(F181:F188)</f>
        <v>2100</v>
      </c>
      <c r="G180" s="162">
        <f>SUM(G181:G188)</f>
        <v>269.7</v>
      </c>
      <c r="H180" s="115">
        <f t="shared" si="5"/>
        <v>0.12842857142857142</v>
      </c>
      <c r="I180" s="115">
        <f t="shared" si="4"/>
        <v>3.0406079448120527E-05</v>
      </c>
      <c r="J180" s="161"/>
      <c r="L180" s="127"/>
    </row>
    <row r="181" spans="1:12" ht="19.5" customHeight="1">
      <c r="A181" s="35" t="s">
        <v>23</v>
      </c>
      <c r="B181" s="24"/>
      <c r="C181" s="24"/>
      <c r="D181" s="36" t="s">
        <v>80</v>
      </c>
      <c r="E181" s="25">
        <v>200</v>
      </c>
      <c r="F181" s="58">
        <v>200</v>
      </c>
      <c r="G181" s="54">
        <v>0</v>
      </c>
      <c r="H181" s="156">
        <f t="shared" si="5"/>
        <v>0</v>
      </c>
      <c r="I181" s="156">
        <f t="shared" si="4"/>
        <v>0</v>
      </c>
      <c r="J181" s="55"/>
      <c r="L181" s="127"/>
    </row>
    <row r="182" spans="1:12" s="113" customFormat="1" ht="19.5" customHeight="1">
      <c r="A182" s="35" t="s">
        <v>210</v>
      </c>
      <c r="B182" s="24"/>
      <c r="C182" s="24"/>
      <c r="D182" s="36" t="s">
        <v>166</v>
      </c>
      <c r="E182" s="25">
        <v>150</v>
      </c>
      <c r="F182" s="58">
        <v>150</v>
      </c>
      <c r="G182" s="54">
        <v>0</v>
      </c>
      <c r="H182" s="156">
        <f t="shared" si="5"/>
        <v>0</v>
      </c>
      <c r="I182" s="156">
        <f t="shared" si="4"/>
        <v>0</v>
      </c>
      <c r="J182" s="55"/>
      <c r="L182" s="167"/>
    </row>
    <row r="183" spans="1:12" ht="19.5" customHeight="1">
      <c r="A183" s="23" t="s">
        <v>9</v>
      </c>
      <c r="B183" s="24"/>
      <c r="C183" s="24"/>
      <c r="D183" s="24">
        <v>4210</v>
      </c>
      <c r="E183" s="25">
        <v>200</v>
      </c>
      <c r="F183" s="67">
        <v>150</v>
      </c>
      <c r="G183" s="51">
        <v>75</v>
      </c>
      <c r="H183" s="156">
        <f t="shared" si="5"/>
        <v>0.5</v>
      </c>
      <c r="I183" s="156">
        <f t="shared" si="4"/>
        <v>8.455528211379458E-06</v>
      </c>
      <c r="J183" s="55"/>
      <c r="L183" s="127"/>
    </row>
    <row r="184" spans="1:12" ht="19.5" customHeight="1">
      <c r="A184" s="23" t="s">
        <v>10</v>
      </c>
      <c r="B184" s="24"/>
      <c r="C184" s="24"/>
      <c r="D184" s="24" t="s">
        <v>154</v>
      </c>
      <c r="E184" s="25">
        <v>300</v>
      </c>
      <c r="F184" s="67">
        <v>300</v>
      </c>
      <c r="G184" s="51">
        <v>0</v>
      </c>
      <c r="H184" s="156">
        <f t="shared" si="5"/>
        <v>0</v>
      </c>
      <c r="I184" s="156">
        <f t="shared" si="4"/>
        <v>0</v>
      </c>
      <c r="J184" s="55"/>
      <c r="L184" s="127"/>
    </row>
    <row r="185" spans="1:12" ht="19.5" customHeight="1">
      <c r="A185" s="35" t="s">
        <v>11</v>
      </c>
      <c r="B185" s="24"/>
      <c r="C185" s="24"/>
      <c r="D185" s="36" t="s">
        <v>136</v>
      </c>
      <c r="E185" s="25">
        <v>200</v>
      </c>
      <c r="F185" s="67">
        <v>200</v>
      </c>
      <c r="G185" s="51">
        <v>0</v>
      </c>
      <c r="H185" s="156">
        <f t="shared" si="5"/>
        <v>0</v>
      </c>
      <c r="I185" s="156">
        <f t="shared" si="4"/>
        <v>0</v>
      </c>
      <c r="J185" s="55"/>
      <c r="L185" s="127"/>
    </row>
    <row r="186" spans="1:12" ht="19.5" customHeight="1">
      <c r="A186" s="23" t="s">
        <v>12</v>
      </c>
      <c r="B186" s="24"/>
      <c r="C186" s="24"/>
      <c r="D186" s="24">
        <v>4300</v>
      </c>
      <c r="E186" s="25">
        <v>300</v>
      </c>
      <c r="F186" s="67">
        <v>500</v>
      </c>
      <c r="G186" s="51">
        <v>194.7</v>
      </c>
      <c r="H186" s="156">
        <f t="shared" si="5"/>
        <v>0.38939999999999997</v>
      </c>
      <c r="I186" s="156">
        <f t="shared" si="4"/>
        <v>2.195055123674107E-05</v>
      </c>
      <c r="J186" s="55"/>
      <c r="L186" s="127"/>
    </row>
    <row r="187" spans="1:12" ht="19.5" customHeight="1">
      <c r="A187" s="23" t="s">
        <v>25</v>
      </c>
      <c r="B187" s="24"/>
      <c r="C187" s="24"/>
      <c r="D187" s="24" t="s">
        <v>84</v>
      </c>
      <c r="E187" s="25">
        <v>300</v>
      </c>
      <c r="F187" s="67">
        <v>300</v>
      </c>
      <c r="G187" s="51">
        <v>0</v>
      </c>
      <c r="H187" s="156">
        <f t="shared" si="5"/>
        <v>0</v>
      </c>
      <c r="I187" s="156">
        <f t="shared" si="4"/>
        <v>0</v>
      </c>
      <c r="J187" s="55"/>
      <c r="L187" s="127"/>
    </row>
    <row r="188" spans="1:12" ht="26.25" customHeight="1">
      <c r="A188" s="37" t="s">
        <v>211</v>
      </c>
      <c r="B188" s="24"/>
      <c r="C188" s="24"/>
      <c r="D188" s="36" t="s">
        <v>203</v>
      </c>
      <c r="E188" s="25">
        <v>300</v>
      </c>
      <c r="F188" s="67">
        <v>300</v>
      </c>
      <c r="G188" s="51">
        <v>0</v>
      </c>
      <c r="H188" s="156">
        <f t="shared" si="5"/>
        <v>0</v>
      </c>
      <c r="I188" s="156">
        <f t="shared" si="4"/>
        <v>0</v>
      </c>
      <c r="J188" s="55"/>
      <c r="L188" s="127"/>
    </row>
    <row r="189" spans="1:12" ht="15.75" customHeight="1">
      <c r="A189" s="111" t="s">
        <v>440</v>
      </c>
      <c r="B189" s="158"/>
      <c r="C189" s="158" t="s">
        <v>441</v>
      </c>
      <c r="D189" s="158"/>
      <c r="E189" s="159">
        <f>SUM(E190:E201)</f>
        <v>66600</v>
      </c>
      <c r="F189" s="162">
        <f>SUM(F190:F201)</f>
        <v>61817</v>
      </c>
      <c r="G189" s="162">
        <f>SUM(G190:G201)</f>
        <v>33207.45000000001</v>
      </c>
      <c r="H189" s="115">
        <f t="shared" si="5"/>
        <v>0.5371896080366244</v>
      </c>
      <c r="I189" s="115">
        <f t="shared" si="4"/>
        <v>0.0037438204040396383</v>
      </c>
      <c r="J189" s="161"/>
      <c r="L189" s="127"/>
    </row>
    <row r="190" spans="1:12" ht="19.5" customHeight="1">
      <c r="A190" s="101" t="s">
        <v>309</v>
      </c>
      <c r="B190" s="24"/>
      <c r="C190" s="24"/>
      <c r="D190" s="36" t="s">
        <v>98</v>
      </c>
      <c r="E190" s="25">
        <v>3000</v>
      </c>
      <c r="F190" s="67">
        <v>3000</v>
      </c>
      <c r="G190" s="51">
        <v>1767.67</v>
      </c>
      <c r="H190" s="156">
        <f t="shared" si="5"/>
        <v>0.5892233333333333</v>
      </c>
      <c r="I190" s="156">
        <f t="shared" si="4"/>
        <v>0.0001992877807121217</v>
      </c>
      <c r="J190" s="55"/>
      <c r="L190" s="127"/>
    </row>
    <row r="191" spans="1:12" s="113" customFormat="1" ht="19.5" customHeight="1">
      <c r="A191" s="23" t="s">
        <v>19</v>
      </c>
      <c r="B191" s="24"/>
      <c r="C191" s="24"/>
      <c r="D191" s="24">
        <v>4010</v>
      </c>
      <c r="E191" s="25">
        <v>44700</v>
      </c>
      <c r="F191" s="67">
        <v>40680</v>
      </c>
      <c r="G191" s="51">
        <v>21681.88</v>
      </c>
      <c r="H191" s="156">
        <f t="shared" si="5"/>
        <v>0.5329862340216323</v>
      </c>
      <c r="I191" s="156">
        <f t="shared" si="4"/>
        <v>0.0024444233068765873</v>
      </c>
      <c r="J191" s="55"/>
      <c r="L191" s="167"/>
    </row>
    <row r="192" spans="1:12" ht="19.5" customHeight="1">
      <c r="A192" s="23" t="s">
        <v>20</v>
      </c>
      <c r="B192" s="24"/>
      <c r="C192" s="24"/>
      <c r="D192" s="24" t="s">
        <v>172</v>
      </c>
      <c r="E192" s="25">
        <v>2655</v>
      </c>
      <c r="F192" s="67">
        <v>2655</v>
      </c>
      <c r="G192" s="51">
        <v>2652.47</v>
      </c>
      <c r="H192" s="156">
        <f t="shared" si="5"/>
        <v>0.9990470809792843</v>
      </c>
      <c r="I192" s="156">
        <f t="shared" si="4"/>
        <v>0.0002990404655311689</v>
      </c>
      <c r="J192" s="55"/>
      <c r="L192" s="127"/>
    </row>
    <row r="193" spans="1:12" ht="19.5" customHeight="1">
      <c r="A193" s="23" t="s">
        <v>21</v>
      </c>
      <c r="B193" s="24"/>
      <c r="C193" s="24"/>
      <c r="D193" s="24">
        <v>4110</v>
      </c>
      <c r="E193" s="25">
        <v>8140</v>
      </c>
      <c r="F193" s="67">
        <v>7446</v>
      </c>
      <c r="G193" s="51">
        <v>3716.06</v>
      </c>
      <c r="H193" s="156">
        <f t="shared" si="5"/>
        <v>0.4990679559495031</v>
      </c>
      <c r="I193" s="156">
        <f t="shared" si="4"/>
        <v>0.00041895000220238326</v>
      </c>
      <c r="J193" s="55"/>
      <c r="L193" s="127"/>
    </row>
    <row r="194" spans="1:12" ht="19.5" customHeight="1">
      <c r="A194" s="23" t="s">
        <v>22</v>
      </c>
      <c r="B194" s="24"/>
      <c r="C194" s="24"/>
      <c r="D194" s="24">
        <v>4120</v>
      </c>
      <c r="E194" s="25">
        <v>1057</v>
      </c>
      <c r="F194" s="67">
        <v>988</v>
      </c>
      <c r="G194" s="51">
        <v>529.63</v>
      </c>
      <c r="H194" s="156">
        <f t="shared" si="5"/>
        <v>0.5360627530364372</v>
      </c>
      <c r="I194" s="156">
        <f aca="true" t="shared" si="6" ref="I194:I257">G194/8869936.7</f>
        <v>5.971068542123869E-05</v>
      </c>
      <c r="J194" s="55"/>
      <c r="L194" s="127"/>
    </row>
    <row r="195" spans="1:12" ht="19.5" customHeight="1">
      <c r="A195" s="23" t="s">
        <v>9</v>
      </c>
      <c r="B195" s="24"/>
      <c r="C195" s="24"/>
      <c r="D195" s="24" t="s">
        <v>83</v>
      </c>
      <c r="E195" s="25">
        <v>800</v>
      </c>
      <c r="F195" s="67">
        <v>800</v>
      </c>
      <c r="G195" s="51">
        <v>141.77</v>
      </c>
      <c r="H195" s="156">
        <f t="shared" si="5"/>
        <v>0.17721250000000002</v>
      </c>
      <c r="I195" s="156">
        <f t="shared" si="6"/>
        <v>1.598320312703021E-05</v>
      </c>
      <c r="J195" s="55"/>
      <c r="L195" s="127"/>
    </row>
    <row r="196" spans="1:12" ht="19.5" customHeight="1">
      <c r="A196" s="35" t="s">
        <v>48</v>
      </c>
      <c r="B196" s="24"/>
      <c r="C196" s="24"/>
      <c r="D196" s="36" t="s">
        <v>138</v>
      </c>
      <c r="E196" s="25">
        <v>250</v>
      </c>
      <c r="F196" s="67">
        <v>250</v>
      </c>
      <c r="G196" s="51">
        <v>0</v>
      </c>
      <c r="H196" s="156">
        <f t="shared" si="5"/>
        <v>0</v>
      </c>
      <c r="I196" s="156">
        <f t="shared" si="6"/>
        <v>0</v>
      </c>
      <c r="J196" s="55"/>
      <c r="L196" s="127"/>
    </row>
    <row r="197" spans="1:12" ht="19.5" customHeight="1">
      <c r="A197" s="35" t="s">
        <v>12</v>
      </c>
      <c r="B197" s="24"/>
      <c r="C197" s="24"/>
      <c r="D197" s="36" t="s">
        <v>79</v>
      </c>
      <c r="E197" s="25">
        <v>600</v>
      </c>
      <c r="F197" s="67">
        <v>600</v>
      </c>
      <c r="G197" s="51">
        <v>192.41</v>
      </c>
      <c r="H197" s="156">
        <f t="shared" si="5"/>
        <v>0.3206833333333333</v>
      </c>
      <c r="I197" s="156">
        <f t="shared" si="6"/>
        <v>2.169237577535362E-05</v>
      </c>
      <c r="J197" s="55"/>
      <c r="L197" s="127"/>
    </row>
    <row r="198" spans="1:12" ht="26.25" customHeight="1">
      <c r="A198" s="37" t="s">
        <v>410</v>
      </c>
      <c r="B198" s="24"/>
      <c r="C198" s="24"/>
      <c r="D198" s="36" t="s">
        <v>207</v>
      </c>
      <c r="E198" s="25">
        <v>1500</v>
      </c>
      <c r="F198" s="67">
        <v>1500</v>
      </c>
      <c r="G198" s="51">
        <v>634.68</v>
      </c>
      <c r="H198" s="156">
        <f t="shared" si="5"/>
        <v>0.42311999999999994</v>
      </c>
      <c r="I198" s="156">
        <f t="shared" si="6"/>
        <v>7.155406193597752E-05</v>
      </c>
      <c r="J198" s="55"/>
      <c r="L198" s="127"/>
    </row>
    <row r="199" spans="1:12" ht="19.5" customHeight="1">
      <c r="A199" s="35" t="s">
        <v>25</v>
      </c>
      <c r="B199" s="24"/>
      <c r="C199" s="24"/>
      <c r="D199" s="36" t="s">
        <v>84</v>
      </c>
      <c r="E199" s="25">
        <v>700</v>
      </c>
      <c r="F199" s="67">
        <v>700</v>
      </c>
      <c r="G199" s="51">
        <v>242.38</v>
      </c>
      <c r="H199" s="156">
        <f t="shared" si="5"/>
        <v>0.3462571428571429</v>
      </c>
      <c r="I199" s="156">
        <f t="shared" si="6"/>
        <v>2.7326012371655372E-05</v>
      </c>
      <c r="J199" s="55"/>
      <c r="L199" s="127"/>
    </row>
    <row r="200" spans="1:12" ht="19.5" customHeight="1">
      <c r="A200" s="37" t="s">
        <v>377</v>
      </c>
      <c r="B200" s="24"/>
      <c r="C200" s="24"/>
      <c r="D200" s="24">
        <v>4440</v>
      </c>
      <c r="E200" s="25">
        <v>2198</v>
      </c>
      <c r="F200" s="67">
        <v>2198</v>
      </c>
      <c r="G200" s="51">
        <v>1648.5</v>
      </c>
      <c r="H200" s="156">
        <f t="shared" si="5"/>
        <v>0.75</v>
      </c>
      <c r="I200" s="156">
        <f t="shared" si="6"/>
        <v>0.00018585251008612047</v>
      </c>
      <c r="J200" s="55"/>
      <c r="L200" s="127"/>
    </row>
    <row r="201" spans="1:12" ht="26.25" customHeight="1">
      <c r="A201" s="37" t="s">
        <v>222</v>
      </c>
      <c r="B201" s="24"/>
      <c r="C201" s="24"/>
      <c r="D201" s="36" t="s">
        <v>203</v>
      </c>
      <c r="E201" s="25">
        <v>1000</v>
      </c>
      <c r="F201" s="67">
        <v>1000</v>
      </c>
      <c r="G201" s="51">
        <v>0</v>
      </c>
      <c r="H201" s="156">
        <f t="shared" si="5"/>
        <v>0</v>
      </c>
      <c r="I201" s="156">
        <f t="shared" si="6"/>
        <v>0</v>
      </c>
      <c r="J201" s="55"/>
      <c r="L201" s="127"/>
    </row>
    <row r="202" spans="1:12" ht="15.75" customHeight="1">
      <c r="A202" s="111" t="s">
        <v>15</v>
      </c>
      <c r="B202" s="158"/>
      <c r="C202" s="158" t="s">
        <v>287</v>
      </c>
      <c r="D202" s="158"/>
      <c r="E202" s="159">
        <f>SUM(E204:E206)</f>
        <v>11000</v>
      </c>
      <c r="F202" s="160">
        <f>SUM(F203:F206)</f>
        <v>13993</v>
      </c>
      <c r="G202" s="160">
        <f>SUM(G204:G206)</f>
        <v>1311.8</v>
      </c>
      <c r="H202" s="115">
        <f t="shared" si="5"/>
        <v>0.09374687343671835</v>
      </c>
      <c r="I202" s="115">
        <f t="shared" si="6"/>
        <v>0.0001478928254358343</v>
      </c>
      <c r="J202" s="161"/>
      <c r="L202" s="127"/>
    </row>
    <row r="203" spans="1:12" ht="19.5" customHeight="1">
      <c r="A203" s="37" t="s">
        <v>212</v>
      </c>
      <c r="B203" s="158"/>
      <c r="C203" s="158"/>
      <c r="D203" s="36" t="s">
        <v>83</v>
      </c>
      <c r="E203" s="38">
        <v>0</v>
      </c>
      <c r="F203" s="51">
        <v>793</v>
      </c>
      <c r="G203" s="51">
        <v>0</v>
      </c>
      <c r="H203" s="156">
        <f t="shared" si="5"/>
        <v>0</v>
      </c>
      <c r="I203" s="156">
        <f t="shared" si="6"/>
        <v>0</v>
      </c>
      <c r="J203" s="161"/>
      <c r="L203" s="127"/>
    </row>
    <row r="204" spans="1:12" ht="19.5" customHeight="1">
      <c r="A204" s="35" t="s">
        <v>11</v>
      </c>
      <c r="B204" s="24"/>
      <c r="C204" s="24"/>
      <c r="D204" s="36" t="s">
        <v>136</v>
      </c>
      <c r="E204" s="25">
        <v>1000</v>
      </c>
      <c r="F204" s="67">
        <v>2000</v>
      </c>
      <c r="G204" s="51">
        <v>811.8</v>
      </c>
      <c r="H204" s="156">
        <f t="shared" si="5"/>
        <v>0.4059</v>
      </c>
      <c r="I204" s="156">
        <f t="shared" si="6"/>
        <v>9.152263735997125E-05</v>
      </c>
      <c r="J204" s="55"/>
      <c r="L204" s="127"/>
    </row>
    <row r="205" spans="1:12" ht="19.5" customHeight="1">
      <c r="A205" s="35" t="s">
        <v>382</v>
      </c>
      <c r="B205" s="24"/>
      <c r="C205" s="24"/>
      <c r="D205" s="36" t="s">
        <v>167</v>
      </c>
      <c r="E205" s="25">
        <v>0</v>
      </c>
      <c r="F205" s="67">
        <v>1200</v>
      </c>
      <c r="G205" s="51">
        <v>500</v>
      </c>
      <c r="H205" s="156">
        <f t="shared" si="5"/>
        <v>0.4166666666666667</v>
      </c>
      <c r="I205" s="156">
        <f t="shared" si="6"/>
        <v>5.637018807586305E-05</v>
      </c>
      <c r="J205" s="55"/>
      <c r="L205" s="127"/>
    </row>
    <row r="206" spans="1:12" ht="19.5" customHeight="1">
      <c r="A206" s="35" t="s">
        <v>90</v>
      </c>
      <c r="B206" s="24"/>
      <c r="C206" s="24"/>
      <c r="D206" s="36" t="s">
        <v>89</v>
      </c>
      <c r="E206" s="25">
        <v>10000</v>
      </c>
      <c r="F206" s="67">
        <v>10000</v>
      </c>
      <c r="G206" s="51">
        <v>0</v>
      </c>
      <c r="H206" s="156">
        <f t="shared" si="5"/>
        <v>0</v>
      </c>
      <c r="I206" s="156">
        <f t="shared" si="6"/>
        <v>0</v>
      </c>
      <c r="J206" s="55"/>
      <c r="L206" s="127"/>
    </row>
    <row r="207" spans="1:12" s="113" customFormat="1" ht="21" customHeight="1">
      <c r="A207" s="27" t="s">
        <v>41</v>
      </c>
      <c r="B207" s="21">
        <v>757</v>
      </c>
      <c r="C207" s="21"/>
      <c r="D207" s="21"/>
      <c r="E207" s="22">
        <f>SUM(E208,E211)</f>
        <v>200944</v>
      </c>
      <c r="F207" s="52">
        <f>SUM(F208,F211)</f>
        <v>157459</v>
      </c>
      <c r="G207" s="52">
        <f>SUM(G208,G211)</f>
        <v>47256.02</v>
      </c>
      <c r="H207" s="39">
        <f t="shared" si="5"/>
        <v>0.3001163477476676</v>
      </c>
      <c r="I207" s="39">
        <f t="shared" si="6"/>
        <v>0.005327661470233491</v>
      </c>
      <c r="J207" s="107">
        <v>0</v>
      </c>
      <c r="L207" s="167"/>
    </row>
    <row r="208" spans="1:12" ht="26.25" customHeight="1">
      <c r="A208" s="111" t="s">
        <v>380</v>
      </c>
      <c r="B208" s="158"/>
      <c r="C208" s="158">
        <v>75702</v>
      </c>
      <c r="D208" s="158"/>
      <c r="E208" s="159">
        <f>SUM(E209:E210)</f>
        <v>104501</v>
      </c>
      <c r="F208" s="160">
        <f>SUM(F209:F210)</f>
        <v>101200</v>
      </c>
      <c r="G208" s="160">
        <f>SUM(G209:G210)</f>
        <v>47256.02</v>
      </c>
      <c r="H208" s="115">
        <f aca="true" t="shared" si="7" ref="H208:H272">G208/F208</f>
        <v>0.4669567193675889</v>
      </c>
      <c r="I208" s="115">
        <f t="shared" si="6"/>
        <v>0.005327661470233491</v>
      </c>
      <c r="J208" s="161"/>
      <c r="L208" s="127"/>
    </row>
    <row r="209" spans="1:12" ht="26.25" customHeight="1" hidden="1">
      <c r="A209" s="37" t="s">
        <v>171</v>
      </c>
      <c r="B209" s="24"/>
      <c r="C209" s="24"/>
      <c r="D209" s="24">
        <v>8010</v>
      </c>
      <c r="E209" s="25">
        <v>0</v>
      </c>
      <c r="F209" s="67">
        <v>0</v>
      </c>
      <c r="G209" s="51">
        <v>0</v>
      </c>
      <c r="H209" s="115"/>
      <c r="I209" s="156">
        <f t="shared" si="6"/>
        <v>0</v>
      </c>
      <c r="J209" s="55"/>
      <c r="L209" s="127"/>
    </row>
    <row r="210" spans="1:12" s="113" customFormat="1" ht="38.25">
      <c r="A210" s="37" t="s">
        <v>442</v>
      </c>
      <c r="B210" s="24"/>
      <c r="C210" s="24"/>
      <c r="D210" s="36" t="s">
        <v>443</v>
      </c>
      <c r="E210" s="25">
        <v>104501</v>
      </c>
      <c r="F210" s="67">
        <v>101200</v>
      </c>
      <c r="G210" s="51">
        <v>47256.02</v>
      </c>
      <c r="H210" s="156">
        <f t="shared" si="7"/>
        <v>0.4669567193675889</v>
      </c>
      <c r="I210" s="156">
        <f t="shared" si="6"/>
        <v>0.005327661470233491</v>
      </c>
      <c r="J210" s="55"/>
      <c r="L210" s="167"/>
    </row>
    <row r="211" spans="1:12" ht="15.75" customHeight="1">
      <c r="A211" s="111" t="s">
        <v>381</v>
      </c>
      <c r="B211" s="158"/>
      <c r="C211" s="158">
        <v>75704</v>
      </c>
      <c r="D211" s="158"/>
      <c r="E211" s="159">
        <f>SUM(E212)</f>
        <v>96443</v>
      </c>
      <c r="F211" s="160">
        <f>SUM(F212)</f>
        <v>56259</v>
      </c>
      <c r="G211" s="160">
        <f>SUM(G212)</f>
        <v>0</v>
      </c>
      <c r="H211" s="115">
        <f t="shared" si="7"/>
        <v>0</v>
      </c>
      <c r="I211" s="115">
        <f t="shared" si="6"/>
        <v>0</v>
      </c>
      <c r="J211" s="161"/>
      <c r="L211" s="127"/>
    </row>
    <row r="212" spans="1:12" ht="19.5" customHeight="1">
      <c r="A212" s="37" t="s">
        <v>187</v>
      </c>
      <c r="B212" s="24"/>
      <c r="C212" s="24"/>
      <c r="D212" s="24">
        <v>8020</v>
      </c>
      <c r="E212" s="25">
        <v>96443</v>
      </c>
      <c r="F212" s="67">
        <v>56259</v>
      </c>
      <c r="G212" s="51">
        <v>0</v>
      </c>
      <c r="H212" s="156">
        <f t="shared" si="7"/>
        <v>0</v>
      </c>
      <c r="I212" s="156">
        <f t="shared" si="6"/>
        <v>0</v>
      </c>
      <c r="J212" s="55"/>
      <c r="L212" s="127"/>
    </row>
    <row r="213" spans="1:12" s="113" customFormat="1" ht="21" customHeight="1">
      <c r="A213" s="27" t="s">
        <v>42</v>
      </c>
      <c r="B213" s="21">
        <v>758</v>
      </c>
      <c r="C213" s="21"/>
      <c r="D213" s="21"/>
      <c r="E213" s="22">
        <f>SUM(E215)</f>
        <v>100000</v>
      </c>
      <c r="F213" s="50">
        <f>SUM(F215)</f>
        <v>100000</v>
      </c>
      <c r="G213" s="50">
        <f>SUM(G215)</f>
        <v>0</v>
      </c>
      <c r="H213" s="39">
        <f t="shared" si="7"/>
        <v>0</v>
      </c>
      <c r="I213" s="39">
        <f t="shared" si="6"/>
        <v>0</v>
      </c>
      <c r="J213" s="55"/>
      <c r="L213" s="167"/>
    </row>
    <row r="214" spans="1:12" ht="15.75" customHeight="1">
      <c r="A214" s="111" t="s">
        <v>44</v>
      </c>
      <c r="B214" s="158"/>
      <c r="C214" s="158" t="s">
        <v>85</v>
      </c>
      <c r="D214" s="158"/>
      <c r="E214" s="159">
        <f>E215</f>
        <v>100000</v>
      </c>
      <c r="F214" s="160">
        <f>SUM(F215)</f>
        <v>100000</v>
      </c>
      <c r="G214" s="160">
        <f>SUM(G215)</f>
        <v>0</v>
      </c>
      <c r="H214" s="115">
        <f t="shared" si="7"/>
        <v>0</v>
      </c>
      <c r="I214" s="115">
        <f t="shared" si="6"/>
        <v>0</v>
      </c>
      <c r="J214" s="161"/>
      <c r="L214" s="129"/>
    </row>
    <row r="215" spans="1:12" ht="19.5" customHeight="1">
      <c r="A215" s="26" t="s">
        <v>45</v>
      </c>
      <c r="B215" s="24"/>
      <c r="C215" s="24"/>
      <c r="D215" s="24" t="s">
        <v>86</v>
      </c>
      <c r="E215" s="25">
        <v>100000</v>
      </c>
      <c r="F215" s="67">
        <v>100000</v>
      </c>
      <c r="G215" s="51">
        <v>0</v>
      </c>
      <c r="H215" s="156">
        <f t="shared" si="7"/>
        <v>0</v>
      </c>
      <c r="I215" s="156">
        <f t="shared" si="6"/>
        <v>0</v>
      </c>
      <c r="J215" s="55"/>
      <c r="L215" s="129"/>
    </row>
    <row r="216" spans="1:12" s="113" customFormat="1" ht="21" customHeight="1">
      <c r="A216" s="27" t="s">
        <v>46</v>
      </c>
      <c r="B216" s="21">
        <v>801</v>
      </c>
      <c r="C216" s="21"/>
      <c r="D216" s="21"/>
      <c r="E216" s="22">
        <f>SUM(E217,E245,E260,E284,E313,E315,E331,E317)</f>
        <v>7136536</v>
      </c>
      <c r="F216" s="52">
        <f>SUM(F217,F245,F260,F284,F313,F315,F331,F317)</f>
        <v>7316594</v>
      </c>
      <c r="G216" s="52">
        <f>SUM(G217,G245,G260,G284,G313,G315,G331,G317)</f>
        <v>3212187.04</v>
      </c>
      <c r="H216" s="39">
        <f t="shared" si="7"/>
        <v>0.43902764592377275</v>
      </c>
      <c r="I216" s="115">
        <f t="shared" si="6"/>
        <v>0.36214317515929967</v>
      </c>
      <c r="J216" s="107">
        <v>0</v>
      </c>
      <c r="L216" s="169"/>
    </row>
    <row r="217" spans="1:12" ht="15.75" customHeight="1">
      <c r="A217" s="111" t="s">
        <v>47</v>
      </c>
      <c r="B217" s="158"/>
      <c r="C217" s="158">
        <v>80101</v>
      </c>
      <c r="D217" s="158"/>
      <c r="E217" s="159">
        <f>SUM(E218:E244)</f>
        <v>3901696</v>
      </c>
      <c r="F217" s="162">
        <f>SUM(F218:F244)</f>
        <v>3991999</v>
      </c>
      <c r="G217" s="162">
        <f>SUM(G218:G244)</f>
        <v>1523884.9199999997</v>
      </c>
      <c r="H217" s="115">
        <f t="shared" si="7"/>
        <v>0.3817347950237462</v>
      </c>
      <c r="I217" s="115">
        <f t="shared" si="6"/>
        <v>0.171803359092743</v>
      </c>
      <c r="J217" s="161"/>
      <c r="L217" s="129"/>
    </row>
    <row r="218" spans="1:12" ht="19.5" customHeight="1">
      <c r="A218" s="40" t="s">
        <v>374</v>
      </c>
      <c r="B218" s="24"/>
      <c r="C218" s="24"/>
      <c r="D218" s="24">
        <v>3020</v>
      </c>
      <c r="E218" s="25">
        <v>6046</v>
      </c>
      <c r="F218" s="67">
        <v>6046</v>
      </c>
      <c r="G218" s="51">
        <v>2275.92</v>
      </c>
      <c r="H218" s="156">
        <f t="shared" si="7"/>
        <v>0.37643400595435</v>
      </c>
      <c r="I218" s="156">
        <f t="shared" si="6"/>
        <v>0.00025658807689123646</v>
      </c>
      <c r="J218" s="55"/>
      <c r="K218" s="182"/>
      <c r="L218" s="129"/>
    </row>
    <row r="219" spans="1:12" s="113" customFormat="1" ht="19.5" customHeight="1">
      <c r="A219" s="26" t="s">
        <v>19</v>
      </c>
      <c r="B219" s="24"/>
      <c r="C219" s="24"/>
      <c r="D219" s="24">
        <v>4010</v>
      </c>
      <c r="E219" s="25">
        <v>1781382</v>
      </c>
      <c r="F219" s="67">
        <v>1798945</v>
      </c>
      <c r="G219" s="51">
        <v>861395.29</v>
      </c>
      <c r="H219" s="156">
        <f t="shared" si="7"/>
        <v>0.4788335885755262</v>
      </c>
      <c r="I219" s="156">
        <f t="shared" si="6"/>
        <v>0.09711402900992519</v>
      </c>
      <c r="J219" s="55"/>
      <c r="L219" s="169"/>
    </row>
    <row r="220" spans="1:12" ht="19.5" customHeight="1">
      <c r="A220" s="26" t="s">
        <v>20</v>
      </c>
      <c r="B220" s="24"/>
      <c r="C220" s="24"/>
      <c r="D220" s="24">
        <v>4040</v>
      </c>
      <c r="E220" s="25">
        <v>145600</v>
      </c>
      <c r="F220" s="67">
        <v>144087</v>
      </c>
      <c r="G220" s="51">
        <v>144086.33</v>
      </c>
      <c r="H220" s="156">
        <f t="shared" si="7"/>
        <v>0.999995350031578</v>
      </c>
      <c r="I220" s="156">
        <f t="shared" si="6"/>
        <v>0.016244347042521735</v>
      </c>
      <c r="J220" s="55"/>
      <c r="L220" s="129"/>
    </row>
    <row r="221" spans="1:12" ht="19.5" customHeight="1">
      <c r="A221" s="26" t="s">
        <v>21</v>
      </c>
      <c r="B221" s="24"/>
      <c r="C221" s="24"/>
      <c r="D221" s="24">
        <v>4110</v>
      </c>
      <c r="E221" s="25">
        <v>326143</v>
      </c>
      <c r="F221" s="67">
        <v>328902</v>
      </c>
      <c r="G221" s="51">
        <v>170901.02</v>
      </c>
      <c r="H221" s="156">
        <f t="shared" si="7"/>
        <v>0.5196107655167801</v>
      </c>
      <c r="I221" s="156">
        <f t="shared" si="6"/>
        <v>0.019267445279513663</v>
      </c>
      <c r="J221" s="55"/>
      <c r="L221" s="129"/>
    </row>
    <row r="222" spans="1:12" ht="19.5" customHeight="1">
      <c r="A222" s="26" t="s">
        <v>22</v>
      </c>
      <c r="B222" s="24"/>
      <c r="C222" s="24"/>
      <c r="D222" s="24">
        <v>4120</v>
      </c>
      <c r="E222" s="25">
        <v>35906</v>
      </c>
      <c r="F222" s="67">
        <v>36300</v>
      </c>
      <c r="G222" s="51">
        <v>17716.12</v>
      </c>
      <c r="H222" s="156">
        <f t="shared" si="7"/>
        <v>0.4880473829201102</v>
      </c>
      <c r="I222" s="156">
        <f t="shared" si="6"/>
        <v>0.001997322032749118</v>
      </c>
      <c r="J222" s="55"/>
      <c r="L222" s="129"/>
    </row>
    <row r="223" spans="1:12" ht="19.5" customHeight="1">
      <c r="A223" s="37" t="s">
        <v>165</v>
      </c>
      <c r="B223" s="24"/>
      <c r="C223" s="24"/>
      <c r="D223" s="36" t="s">
        <v>166</v>
      </c>
      <c r="E223" s="25">
        <v>500</v>
      </c>
      <c r="F223" s="67">
        <v>500</v>
      </c>
      <c r="G223" s="51">
        <v>0</v>
      </c>
      <c r="H223" s="156">
        <f t="shared" si="7"/>
        <v>0</v>
      </c>
      <c r="I223" s="156">
        <f t="shared" si="6"/>
        <v>0</v>
      </c>
      <c r="J223" s="55"/>
      <c r="L223" s="129"/>
    </row>
    <row r="224" spans="1:12" ht="19.5" customHeight="1">
      <c r="A224" s="26" t="s">
        <v>9</v>
      </c>
      <c r="B224" s="24"/>
      <c r="C224" s="24"/>
      <c r="D224" s="24">
        <v>4210</v>
      </c>
      <c r="E224" s="25">
        <v>89840</v>
      </c>
      <c r="F224" s="67">
        <v>89840</v>
      </c>
      <c r="G224" s="51">
        <v>70076.61</v>
      </c>
      <c r="H224" s="156">
        <f t="shared" si="7"/>
        <v>0.7800156945681211</v>
      </c>
      <c r="I224" s="156">
        <f t="shared" si="6"/>
        <v>0.00790046337083781</v>
      </c>
      <c r="J224" s="55"/>
      <c r="L224" s="129"/>
    </row>
    <row r="225" spans="1:12" ht="19.5" customHeight="1">
      <c r="A225" s="26" t="s">
        <v>9</v>
      </c>
      <c r="B225" s="24"/>
      <c r="C225" s="24"/>
      <c r="D225" s="24" t="s">
        <v>420</v>
      </c>
      <c r="E225" s="25">
        <v>260</v>
      </c>
      <c r="F225" s="67">
        <v>260</v>
      </c>
      <c r="G225" s="51">
        <v>0</v>
      </c>
      <c r="H225" s="156">
        <f t="shared" si="7"/>
        <v>0</v>
      </c>
      <c r="I225" s="156">
        <f t="shared" si="6"/>
        <v>0</v>
      </c>
      <c r="J225" s="55"/>
      <c r="L225" s="129"/>
    </row>
    <row r="226" spans="1:12" ht="19.5" customHeight="1">
      <c r="A226" s="37" t="s">
        <v>146</v>
      </c>
      <c r="B226" s="24"/>
      <c r="C226" s="24"/>
      <c r="D226" s="24">
        <v>4240</v>
      </c>
      <c r="E226" s="25">
        <v>5200</v>
      </c>
      <c r="F226" s="67">
        <v>5200</v>
      </c>
      <c r="G226" s="51">
        <v>2028.88</v>
      </c>
      <c r="H226" s="156">
        <f t="shared" si="7"/>
        <v>0.39016923076923077</v>
      </c>
      <c r="I226" s="156">
        <f t="shared" si="6"/>
        <v>0.00022873669436671406</v>
      </c>
      <c r="J226" s="55"/>
      <c r="L226" s="129"/>
    </row>
    <row r="227" spans="1:12" ht="19.5" customHeight="1" hidden="1">
      <c r="A227" s="37" t="s">
        <v>146</v>
      </c>
      <c r="B227" s="24"/>
      <c r="C227" s="24"/>
      <c r="D227" s="24" t="s">
        <v>460</v>
      </c>
      <c r="E227" s="25">
        <v>0</v>
      </c>
      <c r="F227" s="67">
        <v>0</v>
      </c>
      <c r="G227" s="51">
        <v>0</v>
      </c>
      <c r="H227" s="156" t="e">
        <f t="shared" si="7"/>
        <v>#DIV/0!</v>
      </c>
      <c r="I227" s="156">
        <f t="shared" si="6"/>
        <v>0</v>
      </c>
      <c r="J227" s="55"/>
      <c r="L227" s="129"/>
    </row>
    <row r="228" spans="1:12" ht="19.5" customHeight="1">
      <c r="A228" s="26" t="s">
        <v>10</v>
      </c>
      <c r="B228" s="24"/>
      <c r="C228" s="24"/>
      <c r="D228" s="24">
        <v>4260</v>
      </c>
      <c r="E228" s="25">
        <v>26500</v>
      </c>
      <c r="F228" s="67">
        <v>26500</v>
      </c>
      <c r="G228" s="51">
        <v>17195.99</v>
      </c>
      <c r="H228" s="156">
        <f t="shared" si="7"/>
        <v>0.648905283018868</v>
      </c>
      <c r="I228" s="156">
        <f t="shared" si="6"/>
        <v>0.0019386823809013206</v>
      </c>
      <c r="J228" s="55"/>
      <c r="L228" s="129"/>
    </row>
    <row r="229" spans="1:12" ht="19.5" customHeight="1">
      <c r="A229" s="26" t="s">
        <v>11</v>
      </c>
      <c r="B229" s="24"/>
      <c r="C229" s="24"/>
      <c r="D229" s="24">
        <v>4270</v>
      </c>
      <c r="E229" s="25">
        <v>5500</v>
      </c>
      <c r="F229" s="67">
        <v>6600</v>
      </c>
      <c r="G229" s="51">
        <v>5387.4</v>
      </c>
      <c r="H229" s="156">
        <f t="shared" si="7"/>
        <v>0.8162727272727273</v>
      </c>
      <c r="I229" s="156">
        <f t="shared" si="6"/>
        <v>0.0006073775024798092</v>
      </c>
      <c r="J229" s="55"/>
      <c r="L229" s="129"/>
    </row>
    <row r="230" spans="1:12" ht="19.5" customHeight="1">
      <c r="A230" s="26" t="s">
        <v>48</v>
      </c>
      <c r="B230" s="24"/>
      <c r="C230" s="24"/>
      <c r="D230" s="24">
        <v>4280</v>
      </c>
      <c r="E230" s="25">
        <v>870</v>
      </c>
      <c r="F230" s="67">
        <v>870</v>
      </c>
      <c r="G230" s="51">
        <v>180</v>
      </c>
      <c r="H230" s="156">
        <f t="shared" si="7"/>
        <v>0.20689655172413793</v>
      </c>
      <c r="I230" s="156">
        <f t="shared" si="6"/>
        <v>2.0293267707310696E-05</v>
      </c>
      <c r="J230" s="55"/>
      <c r="L230" s="129"/>
    </row>
    <row r="231" spans="1:12" ht="19.5" customHeight="1">
      <c r="A231" s="26" t="s">
        <v>12</v>
      </c>
      <c r="B231" s="24"/>
      <c r="C231" s="24"/>
      <c r="D231" s="24">
        <v>4300</v>
      </c>
      <c r="E231" s="25">
        <v>16060</v>
      </c>
      <c r="F231" s="67">
        <v>16060</v>
      </c>
      <c r="G231" s="51">
        <v>11180.5</v>
      </c>
      <c r="H231" s="156">
        <f t="shared" si="7"/>
        <v>0.6961706102117061</v>
      </c>
      <c r="I231" s="156">
        <f t="shared" si="6"/>
        <v>0.0012604937755643737</v>
      </c>
      <c r="J231" s="55"/>
      <c r="L231" s="129"/>
    </row>
    <row r="232" spans="1:12" ht="19.5" customHeight="1">
      <c r="A232" s="26" t="s">
        <v>12</v>
      </c>
      <c r="B232" s="24"/>
      <c r="C232" s="24"/>
      <c r="D232" s="24" t="s">
        <v>387</v>
      </c>
      <c r="E232" s="25">
        <v>21000</v>
      </c>
      <c r="F232" s="67">
        <v>31000</v>
      </c>
      <c r="G232" s="51">
        <v>18371.91</v>
      </c>
      <c r="H232" s="156">
        <f t="shared" si="7"/>
        <v>0.5926422580645161</v>
      </c>
      <c r="I232" s="156">
        <f t="shared" si="6"/>
        <v>0.002071256044025658</v>
      </c>
      <c r="J232" s="55"/>
      <c r="L232" s="129"/>
    </row>
    <row r="233" spans="1:12" ht="26.25" customHeight="1">
      <c r="A233" s="26" t="s">
        <v>418</v>
      </c>
      <c r="B233" s="24"/>
      <c r="C233" s="24"/>
      <c r="D233" s="24" t="s">
        <v>180</v>
      </c>
      <c r="E233" s="25">
        <v>24800</v>
      </c>
      <c r="F233" s="67">
        <v>24800</v>
      </c>
      <c r="G233" s="51">
        <v>11216.95</v>
      </c>
      <c r="H233" s="156">
        <f t="shared" si="7"/>
        <v>0.45229637096774195</v>
      </c>
      <c r="I233" s="156">
        <f t="shared" si="6"/>
        <v>0.0012646031622751042</v>
      </c>
      <c r="J233" s="55"/>
      <c r="L233" s="129"/>
    </row>
    <row r="234" spans="1:12" ht="19.5" customHeight="1">
      <c r="A234" s="37" t="s">
        <v>382</v>
      </c>
      <c r="B234" s="24"/>
      <c r="C234" s="24"/>
      <c r="D234" s="36" t="s">
        <v>167</v>
      </c>
      <c r="E234" s="25">
        <v>660</v>
      </c>
      <c r="F234" s="67">
        <v>660</v>
      </c>
      <c r="G234" s="51">
        <v>294</v>
      </c>
      <c r="H234" s="156">
        <f t="shared" si="7"/>
        <v>0.44545454545454544</v>
      </c>
      <c r="I234" s="156">
        <f t="shared" si="6"/>
        <v>3.314567058860747E-05</v>
      </c>
      <c r="J234" s="55"/>
      <c r="L234" s="129"/>
    </row>
    <row r="235" spans="1:12" ht="26.25" customHeight="1">
      <c r="A235" s="37" t="s">
        <v>410</v>
      </c>
      <c r="B235" s="24"/>
      <c r="C235" s="24"/>
      <c r="D235" s="36" t="s">
        <v>207</v>
      </c>
      <c r="E235" s="25">
        <v>1800</v>
      </c>
      <c r="F235" s="67">
        <v>1800</v>
      </c>
      <c r="G235" s="51">
        <v>614.91</v>
      </c>
      <c r="H235" s="156">
        <f t="shared" si="7"/>
        <v>0.3416166666666666</v>
      </c>
      <c r="I235" s="156">
        <f t="shared" si="6"/>
        <v>6.93251846994579E-05</v>
      </c>
      <c r="J235" s="55"/>
      <c r="L235" s="129"/>
    </row>
    <row r="236" spans="1:12" ht="28.5" customHeight="1">
      <c r="A236" s="37" t="s">
        <v>491</v>
      </c>
      <c r="B236" s="24"/>
      <c r="C236" s="24"/>
      <c r="D236" s="36" t="s">
        <v>209</v>
      </c>
      <c r="E236" s="25">
        <v>3000</v>
      </c>
      <c r="F236" s="67">
        <v>3000</v>
      </c>
      <c r="G236" s="51">
        <v>1121.38</v>
      </c>
      <c r="H236" s="156">
        <f t="shared" si="7"/>
        <v>0.37379333333333337</v>
      </c>
      <c r="I236" s="156">
        <f t="shared" si="6"/>
        <v>0.00012642480300902262</v>
      </c>
      <c r="J236" s="55"/>
      <c r="L236" s="129"/>
    </row>
    <row r="237" spans="1:12" ht="19.5" customHeight="1">
      <c r="A237" s="26" t="s">
        <v>25</v>
      </c>
      <c r="B237" s="24"/>
      <c r="C237" s="24"/>
      <c r="D237" s="24">
        <v>4410</v>
      </c>
      <c r="E237" s="25">
        <v>6700</v>
      </c>
      <c r="F237" s="67">
        <v>6700</v>
      </c>
      <c r="G237" s="51">
        <v>4669.41</v>
      </c>
      <c r="H237" s="156">
        <f t="shared" si="7"/>
        <v>0.6969268656716417</v>
      </c>
      <c r="I237" s="156">
        <f t="shared" si="6"/>
        <v>0.0005264310398066314</v>
      </c>
      <c r="J237" s="55"/>
      <c r="L237" s="129"/>
    </row>
    <row r="238" spans="1:12" ht="19.5" customHeight="1" hidden="1">
      <c r="A238" s="26" t="s">
        <v>25</v>
      </c>
      <c r="B238" s="24"/>
      <c r="C238" s="24"/>
      <c r="D238" s="24" t="s">
        <v>461</v>
      </c>
      <c r="E238" s="25">
        <v>0</v>
      </c>
      <c r="F238" s="67">
        <v>0</v>
      </c>
      <c r="G238" s="51">
        <v>0</v>
      </c>
      <c r="H238" s="156" t="e">
        <f t="shared" si="7"/>
        <v>#DIV/0!</v>
      </c>
      <c r="I238" s="156">
        <f t="shared" si="6"/>
        <v>0</v>
      </c>
      <c r="J238" s="55"/>
      <c r="L238" s="129"/>
    </row>
    <row r="239" spans="1:12" ht="19.5" customHeight="1">
      <c r="A239" s="26" t="s">
        <v>291</v>
      </c>
      <c r="B239" s="24"/>
      <c r="C239" s="24"/>
      <c r="D239" s="24" t="s">
        <v>388</v>
      </c>
      <c r="E239" s="25">
        <v>35600</v>
      </c>
      <c r="F239" s="67">
        <v>25600</v>
      </c>
      <c r="G239" s="51">
        <v>22899.57</v>
      </c>
      <c r="H239" s="156">
        <f t="shared" si="7"/>
        <v>0.894514453125</v>
      </c>
      <c r="I239" s="156">
        <f t="shared" si="6"/>
        <v>0.0025817061355127824</v>
      </c>
      <c r="J239" s="55"/>
      <c r="L239" s="129"/>
    </row>
    <row r="240" spans="1:12" ht="19.5" customHeight="1">
      <c r="A240" s="26" t="s">
        <v>26</v>
      </c>
      <c r="B240" s="24"/>
      <c r="C240" s="24"/>
      <c r="D240" s="24">
        <v>4430</v>
      </c>
      <c r="E240" s="25">
        <v>7840</v>
      </c>
      <c r="F240" s="67">
        <v>7840</v>
      </c>
      <c r="G240" s="51">
        <v>5132.99</v>
      </c>
      <c r="H240" s="156">
        <f t="shared" si="7"/>
        <v>0.654718112244898</v>
      </c>
      <c r="I240" s="156">
        <f t="shared" si="6"/>
        <v>0.0005786952233830486</v>
      </c>
      <c r="J240" s="55"/>
      <c r="L240" s="129"/>
    </row>
    <row r="241" spans="1:12" ht="19.5" customHeight="1">
      <c r="A241" s="26" t="s">
        <v>377</v>
      </c>
      <c r="B241" s="24"/>
      <c r="C241" s="24"/>
      <c r="D241" s="24">
        <v>4440</v>
      </c>
      <c r="E241" s="25">
        <v>138489</v>
      </c>
      <c r="F241" s="67">
        <v>138489</v>
      </c>
      <c r="G241" s="51">
        <v>104494.49</v>
      </c>
      <c r="H241" s="156">
        <f t="shared" si="7"/>
        <v>0.7545327787766538</v>
      </c>
      <c r="I241" s="156">
        <f t="shared" si="6"/>
        <v>0.011780748108382783</v>
      </c>
      <c r="J241" s="55"/>
      <c r="L241" s="129"/>
    </row>
    <row r="242" spans="1:12" ht="26.25" customHeight="1">
      <c r="A242" s="37" t="s">
        <v>222</v>
      </c>
      <c r="B242" s="24"/>
      <c r="C242" s="24"/>
      <c r="D242" s="36" t="s">
        <v>203</v>
      </c>
      <c r="E242" s="25">
        <v>2000</v>
      </c>
      <c r="F242" s="67">
        <v>2000</v>
      </c>
      <c r="G242" s="51">
        <v>507</v>
      </c>
      <c r="H242" s="156">
        <f t="shared" si="7"/>
        <v>0.2535</v>
      </c>
      <c r="I242" s="156">
        <f t="shared" si="6"/>
        <v>5.715937070892513E-05</v>
      </c>
      <c r="J242" s="55"/>
      <c r="L242" s="129"/>
    </row>
    <row r="243" spans="1:12" ht="19.5" customHeight="1">
      <c r="A243" s="37" t="s">
        <v>90</v>
      </c>
      <c r="B243" s="24"/>
      <c r="C243" s="24"/>
      <c r="D243" s="36" t="s">
        <v>89</v>
      </c>
      <c r="E243" s="25">
        <v>1220000</v>
      </c>
      <c r="F243" s="67">
        <v>1290000</v>
      </c>
      <c r="G243" s="51">
        <v>52138.25</v>
      </c>
      <c r="H243" s="156">
        <f>G243/F243</f>
        <v>0.04041724806201551</v>
      </c>
      <c r="I243" s="156">
        <f t="shared" si="6"/>
        <v>0.0058780859168927335</v>
      </c>
      <c r="J243" s="55"/>
      <c r="L243" s="129"/>
    </row>
    <row r="244" spans="1:12" ht="26.25" customHeight="1" hidden="1">
      <c r="A244" s="37" t="s">
        <v>453</v>
      </c>
      <c r="B244" s="24"/>
      <c r="C244" s="24"/>
      <c r="D244" s="36" t="s">
        <v>149</v>
      </c>
      <c r="E244" s="25">
        <v>0</v>
      </c>
      <c r="F244" s="67">
        <v>0</v>
      </c>
      <c r="G244" s="51">
        <v>0</v>
      </c>
      <c r="H244" s="156" t="e">
        <f t="shared" si="7"/>
        <v>#DIV/0!</v>
      </c>
      <c r="I244" s="156">
        <f t="shared" si="6"/>
        <v>0</v>
      </c>
      <c r="J244" s="55"/>
      <c r="L244" s="129"/>
    </row>
    <row r="245" spans="1:12" ht="15.75" customHeight="1">
      <c r="A245" s="111" t="s">
        <v>383</v>
      </c>
      <c r="B245" s="158"/>
      <c r="C245" s="158" t="s">
        <v>188</v>
      </c>
      <c r="D245" s="158"/>
      <c r="E245" s="159">
        <f>SUM(E246:E259)</f>
        <v>515440</v>
      </c>
      <c r="F245" s="162">
        <f>SUM(F246:F259)</f>
        <v>551713</v>
      </c>
      <c r="G245" s="162">
        <f>SUM(G246:G259)</f>
        <v>265939.66</v>
      </c>
      <c r="H245" s="115">
        <f t="shared" si="7"/>
        <v>0.48202536463704854</v>
      </c>
      <c r="I245" s="115">
        <f t="shared" si="6"/>
        <v>0.029982137302062145</v>
      </c>
      <c r="J245" s="161">
        <v>0</v>
      </c>
      <c r="L245" s="129"/>
    </row>
    <row r="246" spans="1:12" ht="19.5" customHeight="1">
      <c r="A246" s="26" t="s">
        <v>374</v>
      </c>
      <c r="B246" s="24"/>
      <c r="C246" s="24"/>
      <c r="D246" s="24">
        <v>3020</v>
      </c>
      <c r="E246" s="25">
        <v>1478</v>
      </c>
      <c r="F246" s="67">
        <v>1478</v>
      </c>
      <c r="G246" s="51">
        <v>531.43</v>
      </c>
      <c r="H246" s="156">
        <f t="shared" si="7"/>
        <v>0.35956021650879566</v>
      </c>
      <c r="I246" s="156">
        <f t="shared" si="6"/>
        <v>5.991361809831179E-05</v>
      </c>
      <c r="J246" s="55"/>
      <c r="L246" s="129"/>
    </row>
    <row r="247" spans="1:12" s="113" customFormat="1" ht="19.5" customHeight="1">
      <c r="A247" s="26" t="s">
        <v>19</v>
      </c>
      <c r="B247" s="24"/>
      <c r="C247" s="24"/>
      <c r="D247" s="24">
        <v>4010</v>
      </c>
      <c r="E247" s="25">
        <v>333501</v>
      </c>
      <c r="F247" s="67">
        <v>340500</v>
      </c>
      <c r="G247" s="51">
        <v>159286.06</v>
      </c>
      <c r="H247" s="156">
        <f t="shared" si="7"/>
        <v>0.46780046989720997</v>
      </c>
      <c r="I247" s="156">
        <f t="shared" si="6"/>
        <v>0.01795797032012641</v>
      </c>
      <c r="J247" s="55"/>
      <c r="L247" s="169"/>
    </row>
    <row r="248" spans="1:12" ht="19.5" customHeight="1">
      <c r="A248" s="26" t="s">
        <v>20</v>
      </c>
      <c r="B248" s="24"/>
      <c r="C248" s="24"/>
      <c r="D248" s="24">
        <v>4040</v>
      </c>
      <c r="E248" s="25">
        <v>24187</v>
      </c>
      <c r="F248" s="67">
        <v>22430</v>
      </c>
      <c r="G248" s="51">
        <v>22429.71</v>
      </c>
      <c r="H248" s="156">
        <f t="shared" si="7"/>
        <v>0.9999870708872046</v>
      </c>
      <c r="I248" s="156">
        <f t="shared" si="6"/>
        <v>0.0025287339423741323</v>
      </c>
      <c r="J248" s="55"/>
      <c r="L248" s="129"/>
    </row>
    <row r="249" spans="1:12" ht="19.5" customHeight="1">
      <c r="A249" s="26" t="s">
        <v>21</v>
      </c>
      <c r="B249" s="24"/>
      <c r="C249" s="24"/>
      <c r="D249" s="24">
        <v>4110</v>
      </c>
      <c r="E249" s="25">
        <v>61487</v>
      </c>
      <c r="F249" s="67">
        <v>62389</v>
      </c>
      <c r="G249" s="51">
        <v>32741.2</v>
      </c>
      <c r="H249" s="156">
        <f t="shared" si="7"/>
        <v>0.5247912292231003</v>
      </c>
      <c r="I249" s="156">
        <f t="shared" si="6"/>
        <v>0.0036912552036588945</v>
      </c>
      <c r="J249" s="55"/>
      <c r="L249" s="129"/>
    </row>
    <row r="250" spans="1:12" ht="19.5" customHeight="1">
      <c r="A250" s="26" t="s">
        <v>22</v>
      </c>
      <c r="B250" s="24"/>
      <c r="C250" s="24"/>
      <c r="D250" s="24">
        <v>4120</v>
      </c>
      <c r="E250" s="25">
        <v>7313</v>
      </c>
      <c r="F250" s="67">
        <v>7442</v>
      </c>
      <c r="G250" s="51">
        <v>3692.85</v>
      </c>
      <c r="H250" s="156">
        <f t="shared" si="7"/>
        <v>0.49621741467347485</v>
      </c>
      <c r="I250" s="156">
        <f t="shared" si="6"/>
        <v>0.0004163332980719017</v>
      </c>
      <c r="J250" s="55"/>
      <c r="L250" s="129"/>
    </row>
    <row r="251" spans="1:12" ht="19.5" customHeight="1">
      <c r="A251" s="26" t="s">
        <v>9</v>
      </c>
      <c r="B251" s="24"/>
      <c r="C251" s="24"/>
      <c r="D251" s="24">
        <v>4210</v>
      </c>
      <c r="E251" s="25">
        <v>35100</v>
      </c>
      <c r="F251" s="67">
        <v>35100</v>
      </c>
      <c r="G251" s="51">
        <v>15213.86</v>
      </c>
      <c r="H251" s="156">
        <f t="shared" si="7"/>
        <v>0.43344330484330484</v>
      </c>
      <c r="I251" s="156">
        <f t="shared" si="6"/>
        <v>0.0017152162991196996</v>
      </c>
      <c r="J251" s="55"/>
      <c r="L251" s="129"/>
    </row>
    <row r="252" spans="1:12" ht="19.5" customHeight="1">
      <c r="A252" s="37" t="s">
        <v>146</v>
      </c>
      <c r="B252" s="24"/>
      <c r="C252" s="24"/>
      <c r="D252" s="24">
        <v>4240</v>
      </c>
      <c r="E252" s="25">
        <v>1000</v>
      </c>
      <c r="F252" s="67">
        <v>1000</v>
      </c>
      <c r="G252" s="51">
        <v>159</v>
      </c>
      <c r="H252" s="156">
        <f t="shared" si="7"/>
        <v>0.159</v>
      </c>
      <c r="I252" s="156">
        <f t="shared" si="6"/>
        <v>1.792571980812445E-05</v>
      </c>
      <c r="J252" s="55"/>
      <c r="L252" s="129"/>
    </row>
    <row r="253" spans="1:12" ht="19.5" customHeight="1">
      <c r="A253" s="26" t="s">
        <v>10</v>
      </c>
      <c r="B253" s="24"/>
      <c r="C253" s="24"/>
      <c r="D253" s="24">
        <v>4260</v>
      </c>
      <c r="E253" s="25">
        <v>16100</v>
      </c>
      <c r="F253" s="67">
        <v>16100</v>
      </c>
      <c r="G253" s="51">
        <v>9154.96</v>
      </c>
      <c r="H253" s="156">
        <f t="shared" si="7"/>
        <v>0.568631055900621</v>
      </c>
      <c r="I253" s="156">
        <f t="shared" si="6"/>
        <v>0.0010321336340540063</v>
      </c>
      <c r="J253" s="55"/>
      <c r="L253" s="129"/>
    </row>
    <row r="254" spans="1:12" ht="19.5" customHeight="1">
      <c r="A254" s="37" t="s">
        <v>11</v>
      </c>
      <c r="B254" s="24"/>
      <c r="C254" s="24"/>
      <c r="D254" s="36" t="s">
        <v>136</v>
      </c>
      <c r="E254" s="25">
        <v>2000</v>
      </c>
      <c r="F254" s="67">
        <v>32000</v>
      </c>
      <c r="G254" s="51">
        <v>180</v>
      </c>
      <c r="H254" s="156">
        <f t="shared" si="7"/>
        <v>0.005625</v>
      </c>
      <c r="I254" s="156">
        <f t="shared" si="6"/>
        <v>2.0293267707310696E-05</v>
      </c>
      <c r="J254" s="55"/>
      <c r="L254" s="129"/>
    </row>
    <row r="255" spans="1:12" ht="19.5" customHeight="1">
      <c r="A255" s="26" t="s">
        <v>48</v>
      </c>
      <c r="B255" s="24"/>
      <c r="C255" s="24"/>
      <c r="D255" s="24">
        <v>4280</v>
      </c>
      <c r="E255" s="25">
        <v>210</v>
      </c>
      <c r="F255" s="67">
        <v>210</v>
      </c>
      <c r="G255" s="51">
        <v>40</v>
      </c>
      <c r="H255" s="156">
        <f t="shared" si="7"/>
        <v>0.19047619047619047</v>
      </c>
      <c r="I255" s="156">
        <f t="shared" si="6"/>
        <v>4.509615046069044E-06</v>
      </c>
      <c r="J255" s="55"/>
      <c r="L255" s="129"/>
    </row>
    <row r="256" spans="1:12" ht="19.5" customHeight="1">
      <c r="A256" s="26" t="s">
        <v>12</v>
      </c>
      <c r="B256" s="24"/>
      <c r="C256" s="24"/>
      <c r="D256" s="24">
        <v>4300</v>
      </c>
      <c r="E256" s="25">
        <v>4850</v>
      </c>
      <c r="F256" s="67">
        <v>4850</v>
      </c>
      <c r="G256" s="51">
        <v>2933.91</v>
      </c>
      <c r="H256" s="156">
        <f t="shared" si="7"/>
        <v>0.6049298969072164</v>
      </c>
      <c r="I256" s="156">
        <f t="shared" si="6"/>
        <v>0.0003307701169953107</v>
      </c>
      <c r="J256" s="55"/>
      <c r="L256" s="129"/>
    </row>
    <row r="257" spans="1:12" ht="19.5" customHeight="1">
      <c r="A257" s="26" t="s">
        <v>26</v>
      </c>
      <c r="B257" s="24"/>
      <c r="C257" s="24"/>
      <c r="D257" s="24" t="s">
        <v>92</v>
      </c>
      <c r="E257" s="25">
        <v>4300</v>
      </c>
      <c r="F257" s="67">
        <v>4300</v>
      </c>
      <c r="G257" s="51">
        <v>2828.44</v>
      </c>
      <c r="H257" s="156">
        <f t="shared" si="7"/>
        <v>0.6577767441860465</v>
      </c>
      <c r="I257" s="156">
        <f t="shared" si="6"/>
        <v>0.00031887938952258817</v>
      </c>
      <c r="J257" s="55"/>
      <c r="L257" s="129"/>
    </row>
    <row r="258" spans="1:12" ht="19.5" customHeight="1">
      <c r="A258" s="26" t="s">
        <v>377</v>
      </c>
      <c r="B258" s="24"/>
      <c r="C258" s="24"/>
      <c r="D258" s="24">
        <v>4440</v>
      </c>
      <c r="E258" s="25">
        <v>23844</v>
      </c>
      <c r="F258" s="67">
        <v>23844</v>
      </c>
      <c r="G258" s="51">
        <v>16748.24</v>
      </c>
      <c r="H258" s="156">
        <f t="shared" si="7"/>
        <v>0.7024089917799028</v>
      </c>
      <c r="I258" s="156">
        <f aca="true" t="shared" si="8" ref="I258:I321">G258/8869936.7</f>
        <v>0.0018882028774793852</v>
      </c>
      <c r="J258" s="55"/>
      <c r="L258" s="129"/>
    </row>
    <row r="259" spans="1:12" ht="26.25" customHeight="1">
      <c r="A259" s="37" t="s">
        <v>222</v>
      </c>
      <c r="B259" s="24"/>
      <c r="C259" s="24"/>
      <c r="D259" s="24" t="s">
        <v>203</v>
      </c>
      <c r="E259" s="25">
        <v>70</v>
      </c>
      <c r="F259" s="67">
        <v>70</v>
      </c>
      <c r="G259" s="51">
        <v>0</v>
      </c>
      <c r="H259" s="156">
        <f t="shared" si="7"/>
        <v>0</v>
      </c>
      <c r="I259" s="156">
        <f t="shared" si="8"/>
        <v>0</v>
      </c>
      <c r="J259" s="55"/>
      <c r="L259" s="129"/>
    </row>
    <row r="260" spans="1:12" ht="15.75" customHeight="1">
      <c r="A260" s="111" t="s">
        <v>189</v>
      </c>
      <c r="B260" s="158"/>
      <c r="C260" s="158" t="s">
        <v>124</v>
      </c>
      <c r="D260" s="158"/>
      <c r="E260" s="159">
        <f>SUM(E261:E283)</f>
        <v>968019</v>
      </c>
      <c r="F260" s="162">
        <f>SUM(F261:F283)</f>
        <v>1011049</v>
      </c>
      <c r="G260" s="162">
        <f>SUM(G261:G283)</f>
        <v>499511.43000000005</v>
      </c>
      <c r="H260" s="115">
        <f t="shared" si="7"/>
        <v>0.4940526423546238</v>
      </c>
      <c r="I260" s="115">
        <f t="shared" si="8"/>
        <v>0.05631510651028661</v>
      </c>
      <c r="J260" s="161">
        <v>0</v>
      </c>
      <c r="L260" s="129"/>
    </row>
    <row r="261" spans="1:12" ht="38.25" customHeight="1" hidden="1">
      <c r="A261" s="37" t="s">
        <v>419</v>
      </c>
      <c r="B261" s="36"/>
      <c r="C261" s="36"/>
      <c r="D261" s="36" t="s">
        <v>97</v>
      </c>
      <c r="E261" s="38">
        <v>0</v>
      </c>
      <c r="F261" s="51">
        <v>0</v>
      </c>
      <c r="G261" s="51">
        <v>0</v>
      </c>
      <c r="H261" s="156" t="e">
        <f t="shared" si="7"/>
        <v>#DIV/0!</v>
      </c>
      <c r="I261" s="156">
        <f t="shared" si="8"/>
        <v>0</v>
      </c>
      <c r="J261" s="55"/>
      <c r="L261" s="129"/>
    </row>
    <row r="262" spans="1:12" s="113" customFormat="1" ht="19.5" customHeight="1">
      <c r="A262" s="40" t="s">
        <v>374</v>
      </c>
      <c r="B262" s="24"/>
      <c r="C262" s="24"/>
      <c r="D262" s="36" t="s">
        <v>98</v>
      </c>
      <c r="E262" s="25">
        <v>1774</v>
      </c>
      <c r="F262" s="67">
        <v>1774</v>
      </c>
      <c r="G262" s="51">
        <v>764.78</v>
      </c>
      <c r="H262" s="156">
        <f t="shared" si="7"/>
        <v>0.4311048478015783</v>
      </c>
      <c r="I262" s="156">
        <f t="shared" si="8"/>
        <v>8.622158487331708E-05</v>
      </c>
      <c r="J262" s="55"/>
      <c r="L262" s="169"/>
    </row>
    <row r="263" spans="1:12" s="123" customFormat="1" ht="19.5" customHeight="1">
      <c r="A263" s="26" t="s">
        <v>19</v>
      </c>
      <c r="B263" s="24"/>
      <c r="C263" s="24"/>
      <c r="D263" s="24">
        <v>4010</v>
      </c>
      <c r="E263" s="25">
        <v>573881</v>
      </c>
      <c r="F263" s="67">
        <v>585895</v>
      </c>
      <c r="G263" s="51">
        <v>272045.9</v>
      </c>
      <c r="H263" s="156">
        <f t="shared" si="7"/>
        <v>0.4643253483986039</v>
      </c>
      <c r="I263" s="156">
        <f t="shared" si="8"/>
        <v>0.030670557096534865</v>
      </c>
      <c r="J263" s="55"/>
      <c r="L263" s="129"/>
    </row>
    <row r="264" spans="1:12" ht="19.5" customHeight="1">
      <c r="A264" s="26" t="s">
        <v>20</v>
      </c>
      <c r="B264" s="24"/>
      <c r="C264" s="24"/>
      <c r="D264" s="24">
        <v>4040</v>
      </c>
      <c r="E264" s="25">
        <v>43820</v>
      </c>
      <c r="F264" s="67">
        <v>42251</v>
      </c>
      <c r="G264" s="51">
        <v>42250.79</v>
      </c>
      <c r="H264" s="156">
        <f t="shared" si="7"/>
        <v>0.999995029703439</v>
      </c>
      <c r="I264" s="156">
        <f t="shared" si="8"/>
        <v>0.004763369957307587</v>
      </c>
      <c r="J264" s="55"/>
      <c r="L264" s="129"/>
    </row>
    <row r="265" spans="1:12" ht="19.5" customHeight="1">
      <c r="A265" s="26" t="s">
        <v>21</v>
      </c>
      <c r="B265" s="24"/>
      <c r="C265" s="24"/>
      <c r="D265" s="24">
        <v>4110</v>
      </c>
      <c r="E265" s="25">
        <v>104443</v>
      </c>
      <c r="F265" s="67">
        <v>106705</v>
      </c>
      <c r="G265" s="51">
        <v>55403.19</v>
      </c>
      <c r="H265" s="156">
        <f t="shared" si="7"/>
        <v>0.5192183121690642</v>
      </c>
      <c r="I265" s="156">
        <f t="shared" si="8"/>
        <v>0.00624617648060555</v>
      </c>
      <c r="J265" s="55"/>
      <c r="L265" s="129"/>
    </row>
    <row r="266" spans="1:12" ht="19.5" customHeight="1">
      <c r="A266" s="26" t="s">
        <v>22</v>
      </c>
      <c r="B266" s="24"/>
      <c r="C266" s="24"/>
      <c r="D266" s="24">
        <v>4120</v>
      </c>
      <c r="E266" s="25">
        <v>12714</v>
      </c>
      <c r="F266" s="67">
        <v>13037</v>
      </c>
      <c r="G266" s="51">
        <v>6605.22</v>
      </c>
      <c r="H266" s="156">
        <f t="shared" si="7"/>
        <v>0.5066518370790827</v>
      </c>
      <c r="I266" s="156">
        <f t="shared" si="8"/>
        <v>0.0007446749873649043</v>
      </c>
      <c r="J266" s="55"/>
      <c r="L266" s="129"/>
    </row>
    <row r="267" spans="1:12" ht="19.5" customHeight="1" hidden="1">
      <c r="A267" s="37" t="s">
        <v>165</v>
      </c>
      <c r="B267" s="24"/>
      <c r="C267" s="24"/>
      <c r="D267" s="36" t="s">
        <v>166</v>
      </c>
      <c r="E267" s="25">
        <v>0</v>
      </c>
      <c r="F267" s="67">
        <v>0</v>
      </c>
      <c r="G267" s="51">
        <v>0</v>
      </c>
      <c r="H267" s="156"/>
      <c r="I267" s="156">
        <f t="shared" si="8"/>
        <v>0</v>
      </c>
      <c r="J267" s="55"/>
      <c r="L267" s="129"/>
    </row>
    <row r="268" spans="1:12" ht="19.5" customHeight="1">
      <c r="A268" s="26" t="s">
        <v>9</v>
      </c>
      <c r="B268" s="24"/>
      <c r="C268" s="24"/>
      <c r="D268" s="24">
        <v>4210</v>
      </c>
      <c r="E268" s="25">
        <v>67222</v>
      </c>
      <c r="F268" s="67">
        <v>84752</v>
      </c>
      <c r="G268" s="51">
        <v>25312.02</v>
      </c>
      <c r="H268" s="156">
        <f t="shared" si="7"/>
        <v>0.2986598546346989</v>
      </c>
      <c r="I268" s="156">
        <f t="shared" si="8"/>
        <v>0.002853686655960014</v>
      </c>
      <c r="J268" s="55"/>
      <c r="L268" s="129"/>
    </row>
    <row r="269" spans="1:12" ht="19.5" customHeight="1">
      <c r="A269" s="37" t="s">
        <v>60</v>
      </c>
      <c r="B269" s="24"/>
      <c r="C269" s="24"/>
      <c r="D269" s="36" t="s">
        <v>139</v>
      </c>
      <c r="E269" s="25">
        <v>76000</v>
      </c>
      <c r="F269" s="67">
        <v>76000</v>
      </c>
      <c r="G269" s="51">
        <v>45613.36</v>
      </c>
      <c r="H269" s="156">
        <f t="shared" si="7"/>
        <v>0.6001757894736842</v>
      </c>
      <c r="I269" s="156">
        <f t="shared" si="8"/>
        <v>0.0051424673639440975</v>
      </c>
      <c r="J269" s="55"/>
      <c r="L269" s="129"/>
    </row>
    <row r="270" spans="1:12" ht="19.5" customHeight="1">
      <c r="A270" s="37" t="s">
        <v>146</v>
      </c>
      <c r="B270" s="24"/>
      <c r="C270" s="24"/>
      <c r="D270" s="24">
        <v>4240</v>
      </c>
      <c r="E270" s="25">
        <v>5000</v>
      </c>
      <c r="F270" s="67">
        <v>5000</v>
      </c>
      <c r="G270" s="51">
        <v>550.4</v>
      </c>
      <c r="H270" s="156">
        <f t="shared" si="7"/>
        <v>0.11008</v>
      </c>
      <c r="I270" s="156">
        <f t="shared" si="8"/>
        <v>6.205230303391004E-05</v>
      </c>
      <c r="J270" s="55"/>
      <c r="L270" s="129"/>
    </row>
    <row r="271" spans="1:12" ht="19.5" customHeight="1">
      <c r="A271" s="37" t="s">
        <v>10</v>
      </c>
      <c r="B271" s="24"/>
      <c r="C271" s="24"/>
      <c r="D271" s="36" t="s">
        <v>154</v>
      </c>
      <c r="E271" s="25">
        <v>20000</v>
      </c>
      <c r="F271" s="67">
        <v>20000</v>
      </c>
      <c r="G271" s="51">
        <v>9937.38</v>
      </c>
      <c r="H271" s="156">
        <f t="shared" si="7"/>
        <v>0.49686899999999995</v>
      </c>
      <c r="I271" s="156">
        <f t="shared" si="8"/>
        <v>0.0011203439591626397</v>
      </c>
      <c r="J271" s="55"/>
      <c r="L271" s="129"/>
    </row>
    <row r="272" spans="1:12" ht="19.5" customHeight="1">
      <c r="A272" s="26" t="s">
        <v>11</v>
      </c>
      <c r="B272" s="24"/>
      <c r="C272" s="24"/>
      <c r="D272" s="24">
        <v>4270</v>
      </c>
      <c r="E272" s="25">
        <v>2700</v>
      </c>
      <c r="F272" s="67">
        <v>14700</v>
      </c>
      <c r="G272" s="51">
        <v>1125.5</v>
      </c>
      <c r="H272" s="156">
        <f t="shared" si="7"/>
        <v>0.07656462585034014</v>
      </c>
      <c r="I272" s="156">
        <f t="shared" si="8"/>
        <v>0.00012688929335876774</v>
      </c>
      <c r="J272" s="55"/>
      <c r="L272" s="129"/>
    </row>
    <row r="273" spans="1:12" ht="19.5" customHeight="1">
      <c r="A273" s="26" t="s">
        <v>48</v>
      </c>
      <c r="B273" s="24"/>
      <c r="C273" s="24"/>
      <c r="D273" s="24">
        <v>4280</v>
      </c>
      <c r="E273" s="25">
        <v>185</v>
      </c>
      <c r="F273" s="67">
        <v>185</v>
      </c>
      <c r="G273" s="51">
        <v>0</v>
      </c>
      <c r="H273" s="156">
        <f aca="true" t="shared" si="9" ref="H273:H314">G273/F273</f>
        <v>0</v>
      </c>
      <c r="I273" s="156">
        <f t="shared" si="8"/>
        <v>0</v>
      </c>
      <c r="J273" s="55"/>
      <c r="L273" s="129"/>
    </row>
    <row r="274" spans="1:12" ht="19.5" customHeight="1">
      <c r="A274" s="26" t="s">
        <v>12</v>
      </c>
      <c r="B274" s="24"/>
      <c r="C274" s="24"/>
      <c r="D274" s="24">
        <v>4300</v>
      </c>
      <c r="E274" s="25">
        <v>8050</v>
      </c>
      <c r="F274" s="67">
        <v>8050</v>
      </c>
      <c r="G274" s="51">
        <v>4619.66</v>
      </c>
      <c r="H274" s="156">
        <f t="shared" si="9"/>
        <v>0.5738708074534161</v>
      </c>
      <c r="I274" s="156">
        <f t="shared" si="8"/>
        <v>0.0005208222060930829</v>
      </c>
      <c r="J274" s="55"/>
      <c r="L274" s="129"/>
    </row>
    <row r="275" spans="1:12" ht="19.5" customHeight="1">
      <c r="A275" s="37" t="s">
        <v>384</v>
      </c>
      <c r="B275" s="24"/>
      <c r="C275" s="24"/>
      <c r="D275" s="36" t="s">
        <v>167</v>
      </c>
      <c r="E275" s="25">
        <v>580</v>
      </c>
      <c r="F275" s="67">
        <v>1050</v>
      </c>
      <c r="G275" s="51">
        <v>458.38</v>
      </c>
      <c r="H275" s="156">
        <f t="shared" si="9"/>
        <v>0.43655238095238097</v>
      </c>
      <c r="I275" s="156">
        <f t="shared" si="8"/>
        <v>5.167793362042821E-05</v>
      </c>
      <c r="J275" s="55"/>
      <c r="L275" s="129"/>
    </row>
    <row r="276" spans="1:12" ht="26.25" customHeight="1">
      <c r="A276" s="37" t="s">
        <v>477</v>
      </c>
      <c r="B276" s="24"/>
      <c r="C276" s="24"/>
      <c r="D276" s="36" t="s">
        <v>207</v>
      </c>
      <c r="E276" s="25">
        <v>400</v>
      </c>
      <c r="F276" s="67">
        <v>400</v>
      </c>
      <c r="G276" s="51">
        <v>91.34</v>
      </c>
      <c r="H276" s="156">
        <f t="shared" si="9"/>
        <v>0.22835</v>
      </c>
      <c r="I276" s="156">
        <f t="shared" si="8"/>
        <v>1.0297705957698662E-05</v>
      </c>
      <c r="J276" s="55"/>
      <c r="L276" s="129"/>
    </row>
    <row r="277" spans="1:12" ht="26.25" customHeight="1">
      <c r="A277" s="37" t="s">
        <v>478</v>
      </c>
      <c r="B277" s="24"/>
      <c r="C277" s="24"/>
      <c r="D277" s="36" t="s">
        <v>209</v>
      </c>
      <c r="E277" s="25">
        <v>1200</v>
      </c>
      <c r="F277" s="67">
        <v>1200</v>
      </c>
      <c r="G277" s="51">
        <v>251.03</v>
      </c>
      <c r="H277" s="156">
        <f t="shared" si="9"/>
        <v>0.20919166666666666</v>
      </c>
      <c r="I277" s="156">
        <f t="shared" si="8"/>
        <v>2.8301216625367803E-05</v>
      </c>
      <c r="J277" s="55"/>
      <c r="L277" s="129"/>
    </row>
    <row r="278" spans="1:12" ht="26.25" customHeight="1" hidden="1">
      <c r="A278" s="37" t="s">
        <v>220</v>
      </c>
      <c r="B278" s="24"/>
      <c r="C278" s="24"/>
      <c r="D278" s="36" t="s">
        <v>221</v>
      </c>
      <c r="E278" s="25">
        <v>0</v>
      </c>
      <c r="F278" s="67">
        <v>0</v>
      </c>
      <c r="G278" s="51">
        <v>0</v>
      </c>
      <c r="H278" s="156" t="e">
        <f t="shared" si="9"/>
        <v>#DIV/0!</v>
      </c>
      <c r="I278" s="156">
        <f t="shared" si="8"/>
        <v>0</v>
      </c>
      <c r="J278" s="55"/>
      <c r="L278" s="129"/>
    </row>
    <row r="279" spans="1:12" ht="19.5" customHeight="1">
      <c r="A279" s="26" t="s">
        <v>25</v>
      </c>
      <c r="B279" s="24"/>
      <c r="C279" s="24"/>
      <c r="D279" s="24">
        <v>4410</v>
      </c>
      <c r="E279" s="25">
        <v>400</v>
      </c>
      <c r="F279" s="67">
        <v>400</v>
      </c>
      <c r="G279" s="51">
        <v>0</v>
      </c>
      <c r="H279" s="156">
        <f t="shared" si="9"/>
        <v>0</v>
      </c>
      <c r="I279" s="156">
        <f t="shared" si="8"/>
        <v>0</v>
      </c>
      <c r="J279" s="55"/>
      <c r="L279" s="129"/>
    </row>
    <row r="280" spans="1:12" ht="19.5" customHeight="1">
      <c r="A280" s="26" t="s">
        <v>26</v>
      </c>
      <c r="B280" s="24"/>
      <c r="C280" s="24"/>
      <c r="D280" s="24">
        <v>4430</v>
      </c>
      <c r="E280" s="25">
        <v>5200</v>
      </c>
      <c r="F280" s="67">
        <v>5200</v>
      </c>
      <c r="G280" s="51">
        <v>2456.07</v>
      </c>
      <c r="H280" s="156">
        <f t="shared" si="9"/>
        <v>0.47232115384615386</v>
      </c>
      <c r="I280" s="156">
        <f t="shared" si="8"/>
        <v>0.00027689825565496994</v>
      </c>
      <c r="J280" s="55"/>
      <c r="L280" s="129"/>
    </row>
    <row r="281" spans="1:12" ht="19.5" customHeight="1">
      <c r="A281" s="26" t="s">
        <v>377</v>
      </c>
      <c r="B281" s="24"/>
      <c r="C281" s="24"/>
      <c r="D281" s="24">
        <v>4440</v>
      </c>
      <c r="E281" s="25">
        <v>44100</v>
      </c>
      <c r="F281" s="67">
        <v>44100</v>
      </c>
      <c r="G281" s="51">
        <v>32026.41</v>
      </c>
      <c r="H281" s="156">
        <f t="shared" si="9"/>
        <v>0.7262224489795919</v>
      </c>
      <c r="I281" s="156">
        <f t="shared" si="8"/>
        <v>0.0036106695101894024</v>
      </c>
      <c r="J281" s="55"/>
      <c r="L281" s="129"/>
    </row>
    <row r="282" spans="1:12" ht="26.25" customHeight="1">
      <c r="A282" s="37" t="s">
        <v>227</v>
      </c>
      <c r="B282" s="24"/>
      <c r="C282" s="24"/>
      <c r="D282" s="36" t="s">
        <v>203</v>
      </c>
      <c r="E282" s="25">
        <v>350</v>
      </c>
      <c r="F282" s="67">
        <v>350</v>
      </c>
      <c r="G282" s="51">
        <v>0</v>
      </c>
      <c r="H282" s="156">
        <f t="shared" si="9"/>
        <v>0</v>
      </c>
      <c r="I282" s="156">
        <f t="shared" si="8"/>
        <v>0</v>
      </c>
      <c r="J282" s="55"/>
      <c r="L282" s="129"/>
    </row>
    <row r="283" spans="1:12" ht="19.5" customHeight="1" hidden="1">
      <c r="A283" s="37" t="s">
        <v>90</v>
      </c>
      <c r="B283" s="24"/>
      <c r="C283" s="24"/>
      <c r="D283" s="36" t="s">
        <v>89</v>
      </c>
      <c r="E283" s="25">
        <v>0</v>
      </c>
      <c r="F283" s="67">
        <v>0</v>
      </c>
      <c r="G283" s="51">
        <v>0</v>
      </c>
      <c r="H283" s="156" t="e">
        <f t="shared" si="9"/>
        <v>#DIV/0!</v>
      </c>
      <c r="I283" s="156">
        <f t="shared" si="8"/>
        <v>0</v>
      </c>
      <c r="J283" s="55"/>
      <c r="L283" s="129"/>
    </row>
    <row r="284" spans="1:12" ht="15.75" customHeight="1">
      <c r="A284" s="111" t="s">
        <v>49</v>
      </c>
      <c r="B284" s="158"/>
      <c r="C284" s="158" t="s">
        <v>190</v>
      </c>
      <c r="D284" s="158"/>
      <c r="E284" s="159">
        <f>SUM(E285:E312)</f>
        <v>1385671</v>
      </c>
      <c r="F284" s="160">
        <f>SUM(F285:F312)</f>
        <v>1391950</v>
      </c>
      <c r="G284" s="160">
        <f>SUM(G285:G312)</f>
        <v>755525.2699999999</v>
      </c>
      <c r="H284" s="115">
        <f t="shared" si="9"/>
        <v>0.5427819030855993</v>
      </c>
      <c r="I284" s="115">
        <f t="shared" si="8"/>
        <v>0.08517820313193442</v>
      </c>
      <c r="J284" s="161">
        <v>0</v>
      </c>
      <c r="L284" s="129"/>
    </row>
    <row r="285" spans="1:12" ht="19.5" customHeight="1">
      <c r="A285" s="37" t="s">
        <v>374</v>
      </c>
      <c r="B285" s="24"/>
      <c r="C285" s="36"/>
      <c r="D285" s="36" t="s">
        <v>98</v>
      </c>
      <c r="E285" s="25">
        <v>1614</v>
      </c>
      <c r="F285" s="67">
        <v>1614</v>
      </c>
      <c r="G285" s="51">
        <v>769.59</v>
      </c>
      <c r="H285" s="156">
        <f t="shared" si="9"/>
        <v>0.47682156133828996</v>
      </c>
      <c r="I285" s="156">
        <f t="shared" si="8"/>
        <v>8.676386608260689E-05</v>
      </c>
      <c r="J285" s="55"/>
      <c r="L285" s="129"/>
    </row>
    <row r="286" spans="1:12" s="113" customFormat="1" ht="19.5" customHeight="1">
      <c r="A286" s="26" t="s">
        <v>19</v>
      </c>
      <c r="B286" s="24"/>
      <c r="C286" s="24"/>
      <c r="D286" s="24">
        <v>4010</v>
      </c>
      <c r="E286" s="25">
        <v>961137</v>
      </c>
      <c r="F286" s="67">
        <v>966758</v>
      </c>
      <c r="G286" s="51">
        <v>478671.32</v>
      </c>
      <c r="H286" s="156">
        <f t="shared" si="9"/>
        <v>0.4951304462957638</v>
      </c>
      <c r="I286" s="156">
        <f t="shared" si="8"/>
        <v>0.053965584669843254</v>
      </c>
      <c r="J286" s="55"/>
      <c r="L286" s="169"/>
    </row>
    <row r="287" spans="1:12" ht="19.5" customHeight="1" hidden="1">
      <c r="A287" s="26" t="s">
        <v>19</v>
      </c>
      <c r="B287" s="24"/>
      <c r="C287" s="24"/>
      <c r="D287" s="24" t="s">
        <v>462</v>
      </c>
      <c r="E287" s="25">
        <v>0</v>
      </c>
      <c r="F287" s="67">
        <v>0</v>
      </c>
      <c r="G287" s="51">
        <v>0</v>
      </c>
      <c r="H287" s="156" t="e">
        <f t="shared" si="9"/>
        <v>#DIV/0!</v>
      </c>
      <c r="I287" s="156">
        <f t="shared" si="8"/>
        <v>0</v>
      </c>
      <c r="J287" s="55"/>
      <c r="L287" s="129"/>
    </row>
    <row r="288" spans="1:12" ht="19.5" customHeight="1">
      <c r="A288" s="37" t="s">
        <v>20</v>
      </c>
      <c r="B288" s="24"/>
      <c r="C288" s="24"/>
      <c r="D288" s="36" t="s">
        <v>172</v>
      </c>
      <c r="E288" s="25">
        <v>83204</v>
      </c>
      <c r="F288" s="67">
        <v>82635</v>
      </c>
      <c r="G288" s="51">
        <v>82634.78</v>
      </c>
      <c r="H288" s="156">
        <f t="shared" si="9"/>
        <v>0.9999973376898409</v>
      </c>
      <c r="I288" s="156">
        <f t="shared" si="8"/>
        <v>0.009316276180415133</v>
      </c>
      <c r="J288" s="55"/>
      <c r="L288" s="129"/>
    </row>
    <row r="289" spans="1:12" ht="19.5" customHeight="1">
      <c r="A289" s="26" t="s">
        <v>21</v>
      </c>
      <c r="B289" s="24"/>
      <c r="C289" s="24"/>
      <c r="D289" s="24">
        <v>4110</v>
      </c>
      <c r="E289" s="25">
        <v>177261</v>
      </c>
      <c r="F289" s="67">
        <v>178155</v>
      </c>
      <c r="G289" s="51">
        <v>96746.98</v>
      </c>
      <c r="H289" s="156">
        <f t="shared" si="9"/>
        <v>0.543049479385928</v>
      </c>
      <c r="I289" s="156">
        <f t="shared" si="8"/>
        <v>0.010907290916743521</v>
      </c>
      <c r="J289" s="55"/>
      <c r="L289" s="129"/>
    </row>
    <row r="290" spans="1:12" ht="19.5" customHeight="1" hidden="1">
      <c r="A290" s="26" t="s">
        <v>21</v>
      </c>
      <c r="B290" s="24"/>
      <c r="C290" s="24"/>
      <c r="D290" s="24" t="s">
        <v>389</v>
      </c>
      <c r="E290" s="25">
        <v>0</v>
      </c>
      <c r="F290" s="67">
        <v>0</v>
      </c>
      <c r="G290" s="51">
        <v>0</v>
      </c>
      <c r="H290" s="156" t="e">
        <f t="shared" si="9"/>
        <v>#DIV/0!</v>
      </c>
      <c r="I290" s="156">
        <f t="shared" si="8"/>
        <v>0</v>
      </c>
      <c r="J290" s="55"/>
      <c r="L290" s="129"/>
    </row>
    <row r="291" spans="1:12" ht="19.5" customHeight="1">
      <c r="A291" s="26" t="s">
        <v>22</v>
      </c>
      <c r="B291" s="24"/>
      <c r="C291" s="24"/>
      <c r="D291" s="24">
        <v>4120</v>
      </c>
      <c r="E291" s="25">
        <v>24184</v>
      </c>
      <c r="F291" s="67">
        <v>24312</v>
      </c>
      <c r="G291" s="51">
        <v>12951.47</v>
      </c>
      <c r="H291" s="156">
        <f t="shared" si="9"/>
        <v>0.5327192333004277</v>
      </c>
      <c r="I291" s="156">
        <f t="shared" si="8"/>
        <v>0.001460153599517796</v>
      </c>
      <c r="J291" s="55"/>
      <c r="L291" s="129"/>
    </row>
    <row r="292" spans="1:12" ht="19.5" customHeight="1" hidden="1">
      <c r="A292" s="26" t="s">
        <v>22</v>
      </c>
      <c r="B292" s="24"/>
      <c r="C292" s="24"/>
      <c r="D292" s="24" t="s">
        <v>385</v>
      </c>
      <c r="E292" s="25">
        <v>0</v>
      </c>
      <c r="F292" s="67">
        <v>0</v>
      </c>
      <c r="G292" s="51">
        <v>0</v>
      </c>
      <c r="H292" s="156" t="e">
        <f t="shared" si="9"/>
        <v>#DIV/0!</v>
      </c>
      <c r="I292" s="156">
        <f t="shared" si="8"/>
        <v>0</v>
      </c>
      <c r="J292" s="55"/>
      <c r="L292" s="129"/>
    </row>
    <row r="293" spans="1:12" ht="19.5" customHeight="1" hidden="1">
      <c r="A293" s="37" t="s">
        <v>165</v>
      </c>
      <c r="B293" s="24"/>
      <c r="C293" s="24"/>
      <c r="D293" s="36" t="s">
        <v>166</v>
      </c>
      <c r="E293" s="25">
        <v>0</v>
      </c>
      <c r="F293" s="67">
        <v>0</v>
      </c>
      <c r="G293" s="51">
        <v>0</v>
      </c>
      <c r="H293" s="156" t="e">
        <f t="shared" si="9"/>
        <v>#DIV/0!</v>
      </c>
      <c r="I293" s="156">
        <f t="shared" si="8"/>
        <v>0</v>
      </c>
      <c r="J293" s="55"/>
      <c r="L293" s="129"/>
    </row>
    <row r="294" spans="1:12" ht="19.5" customHeight="1" hidden="1">
      <c r="A294" s="37" t="s">
        <v>165</v>
      </c>
      <c r="B294" s="24"/>
      <c r="C294" s="24"/>
      <c r="D294" s="36" t="s">
        <v>405</v>
      </c>
      <c r="E294" s="25">
        <v>0</v>
      </c>
      <c r="F294" s="67">
        <v>0</v>
      </c>
      <c r="G294" s="51">
        <v>0</v>
      </c>
      <c r="H294" s="156" t="e">
        <f t="shared" si="9"/>
        <v>#DIV/0!</v>
      </c>
      <c r="I294" s="156">
        <f t="shared" si="8"/>
        <v>0</v>
      </c>
      <c r="J294" s="55"/>
      <c r="L294" s="129"/>
    </row>
    <row r="295" spans="1:12" ht="19.5" customHeight="1">
      <c r="A295" s="26" t="s">
        <v>9</v>
      </c>
      <c r="B295" s="24"/>
      <c r="C295" s="24"/>
      <c r="D295" s="24">
        <v>4210</v>
      </c>
      <c r="E295" s="25">
        <v>36640</v>
      </c>
      <c r="F295" s="67">
        <v>36640</v>
      </c>
      <c r="G295" s="51">
        <v>20501.49</v>
      </c>
      <c r="H295" s="156">
        <f t="shared" si="9"/>
        <v>0.5595384825327512</v>
      </c>
      <c r="I295" s="156">
        <f t="shared" si="8"/>
        <v>0.002311345694270851</v>
      </c>
      <c r="J295" s="55"/>
      <c r="L295" s="129"/>
    </row>
    <row r="296" spans="1:12" ht="19.5" customHeight="1" hidden="1">
      <c r="A296" s="26" t="s">
        <v>9</v>
      </c>
      <c r="B296" s="24"/>
      <c r="C296" s="24"/>
      <c r="D296" s="36" t="s">
        <v>420</v>
      </c>
      <c r="E296" s="25">
        <v>0</v>
      </c>
      <c r="F296" s="67">
        <v>0</v>
      </c>
      <c r="G296" s="51">
        <v>0</v>
      </c>
      <c r="H296" s="156" t="e">
        <f t="shared" si="9"/>
        <v>#DIV/0!</v>
      </c>
      <c r="I296" s="156">
        <f t="shared" si="8"/>
        <v>0</v>
      </c>
      <c r="J296" s="55"/>
      <c r="L296" s="129"/>
    </row>
    <row r="297" spans="1:12" ht="19.5" customHeight="1">
      <c r="A297" s="37" t="s">
        <v>386</v>
      </c>
      <c r="B297" s="24"/>
      <c r="C297" s="24"/>
      <c r="D297" s="24">
        <v>4240</v>
      </c>
      <c r="E297" s="25">
        <v>3000</v>
      </c>
      <c r="F297" s="67">
        <v>3000</v>
      </c>
      <c r="G297" s="51">
        <v>309</v>
      </c>
      <c r="H297" s="156">
        <f t="shared" si="9"/>
        <v>0.103</v>
      </c>
      <c r="I297" s="156">
        <f t="shared" si="8"/>
        <v>3.4836776230883366E-05</v>
      </c>
      <c r="J297" s="55"/>
      <c r="L297" s="129"/>
    </row>
    <row r="298" spans="1:12" ht="19.5" customHeight="1" hidden="1">
      <c r="A298" s="37" t="s">
        <v>386</v>
      </c>
      <c r="B298" s="24"/>
      <c r="C298" s="24"/>
      <c r="D298" s="24" t="s">
        <v>460</v>
      </c>
      <c r="E298" s="25">
        <v>0</v>
      </c>
      <c r="F298" s="67">
        <v>0</v>
      </c>
      <c r="G298" s="51">
        <v>0</v>
      </c>
      <c r="H298" s="156" t="e">
        <f t="shared" si="9"/>
        <v>#DIV/0!</v>
      </c>
      <c r="I298" s="156">
        <f t="shared" si="8"/>
        <v>0</v>
      </c>
      <c r="J298" s="55"/>
      <c r="L298" s="129"/>
    </row>
    <row r="299" spans="1:12" ht="19.5" customHeight="1">
      <c r="A299" s="37" t="s">
        <v>10</v>
      </c>
      <c r="B299" s="24"/>
      <c r="C299" s="24"/>
      <c r="D299" s="36" t="s">
        <v>154</v>
      </c>
      <c r="E299" s="25">
        <v>16500</v>
      </c>
      <c r="F299" s="67">
        <v>16500</v>
      </c>
      <c r="G299" s="51">
        <v>10208.57</v>
      </c>
      <c r="H299" s="156">
        <f t="shared" si="9"/>
        <v>0.6187012121212121</v>
      </c>
      <c r="I299" s="156">
        <f t="shared" si="8"/>
        <v>0.0011509180217712264</v>
      </c>
      <c r="J299" s="55"/>
      <c r="L299" s="129"/>
    </row>
    <row r="300" spans="1:12" ht="19.5" customHeight="1">
      <c r="A300" s="26" t="s">
        <v>11</v>
      </c>
      <c r="B300" s="24"/>
      <c r="C300" s="24"/>
      <c r="D300" s="24">
        <v>4270</v>
      </c>
      <c r="E300" s="25">
        <v>1500</v>
      </c>
      <c r="F300" s="67">
        <v>1500</v>
      </c>
      <c r="G300" s="51">
        <v>258.3</v>
      </c>
      <c r="H300" s="156">
        <f t="shared" si="9"/>
        <v>0.17220000000000002</v>
      </c>
      <c r="I300" s="156">
        <f t="shared" si="8"/>
        <v>2.9120839159990853E-05</v>
      </c>
      <c r="J300" s="55"/>
      <c r="L300" s="129"/>
    </row>
    <row r="301" spans="1:12" ht="19.5" customHeight="1">
      <c r="A301" s="26" t="s">
        <v>48</v>
      </c>
      <c r="B301" s="24"/>
      <c r="C301" s="24"/>
      <c r="D301" s="24">
        <v>4280</v>
      </c>
      <c r="E301" s="25">
        <v>70</v>
      </c>
      <c r="F301" s="67">
        <v>275</v>
      </c>
      <c r="G301" s="51">
        <v>163</v>
      </c>
      <c r="H301" s="156">
        <f t="shared" si="9"/>
        <v>0.5927272727272728</v>
      </c>
      <c r="I301" s="156">
        <f t="shared" si="8"/>
        <v>1.8376681312731355E-05</v>
      </c>
      <c r="J301" s="55"/>
      <c r="L301" s="129"/>
    </row>
    <row r="302" spans="1:12" ht="19.5" customHeight="1">
      <c r="A302" s="26" t="s">
        <v>12</v>
      </c>
      <c r="B302" s="24"/>
      <c r="C302" s="24"/>
      <c r="D302" s="24">
        <v>4300</v>
      </c>
      <c r="E302" s="25">
        <v>6350</v>
      </c>
      <c r="F302" s="67">
        <v>6350</v>
      </c>
      <c r="G302" s="51">
        <v>3161.74</v>
      </c>
      <c r="H302" s="156">
        <f t="shared" si="9"/>
        <v>0.49791181102362203</v>
      </c>
      <c r="I302" s="156">
        <f t="shared" si="8"/>
        <v>0.00035645575689395847</v>
      </c>
      <c r="J302" s="55"/>
      <c r="L302" s="129"/>
    </row>
    <row r="303" spans="1:12" ht="19.5" customHeight="1" hidden="1">
      <c r="A303" s="26" t="s">
        <v>12</v>
      </c>
      <c r="B303" s="24"/>
      <c r="C303" s="24"/>
      <c r="D303" s="24" t="s">
        <v>387</v>
      </c>
      <c r="E303" s="25">
        <v>0</v>
      </c>
      <c r="F303" s="67">
        <v>0</v>
      </c>
      <c r="G303" s="51">
        <v>0</v>
      </c>
      <c r="H303" s="156" t="e">
        <f t="shared" si="9"/>
        <v>#DIV/0!</v>
      </c>
      <c r="I303" s="156">
        <f t="shared" si="8"/>
        <v>0</v>
      </c>
      <c r="J303" s="55"/>
      <c r="L303" s="129"/>
    </row>
    <row r="304" spans="1:12" ht="26.25" customHeight="1">
      <c r="A304" s="26" t="s">
        <v>418</v>
      </c>
      <c r="B304" s="24"/>
      <c r="C304" s="24"/>
      <c r="D304" s="24" t="s">
        <v>180</v>
      </c>
      <c r="E304" s="25">
        <v>14000</v>
      </c>
      <c r="F304" s="67">
        <v>14000</v>
      </c>
      <c r="G304" s="51">
        <v>5608.47</v>
      </c>
      <c r="H304" s="156">
        <f t="shared" si="9"/>
        <v>0.40060500000000004</v>
      </c>
      <c r="I304" s="156">
        <f t="shared" si="8"/>
        <v>0.0006323010174356713</v>
      </c>
      <c r="J304" s="55"/>
      <c r="L304" s="129"/>
    </row>
    <row r="305" spans="1:12" ht="26.25" customHeight="1" hidden="1">
      <c r="A305" s="37" t="s">
        <v>410</v>
      </c>
      <c r="B305" s="24"/>
      <c r="C305" s="24"/>
      <c r="D305" s="36" t="s">
        <v>207</v>
      </c>
      <c r="E305" s="25">
        <v>0</v>
      </c>
      <c r="F305" s="67">
        <v>0</v>
      </c>
      <c r="G305" s="51">
        <v>0</v>
      </c>
      <c r="H305" s="156" t="e">
        <f t="shared" si="9"/>
        <v>#DIV/0!</v>
      </c>
      <c r="I305" s="156">
        <f t="shared" si="8"/>
        <v>0</v>
      </c>
      <c r="J305" s="55"/>
      <c r="L305" s="129"/>
    </row>
    <row r="306" spans="1:12" ht="38.25" customHeight="1" hidden="1">
      <c r="A306" s="37" t="s">
        <v>421</v>
      </c>
      <c r="B306" s="24"/>
      <c r="C306" s="24"/>
      <c r="D306" s="36" t="s">
        <v>209</v>
      </c>
      <c r="E306" s="25">
        <v>0</v>
      </c>
      <c r="F306" s="67">
        <v>0</v>
      </c>
      <c r="G306" s="51">
        <v>0</v>
      </c>
      <c r="H306" s="156" t="e">
        <f t="shared" si="9"/>
        <v>#DIV/0!</v>
      </c>
      <c r="I306" s="156">
        <f t="shared" si="8"/>
        <v>0</v>
      </c>
      <c r="J306" s="55"/>
      <c r="L306" s="129"/>
    </row>
    <row r="307" spans="1:12" ht="19.5" customHeight="1">
      <c r="A307" s="26" t="s">
        <v>25</v>
      </c>
      <c r="B307" s="24"/>
      <c r="C307" s="24"/>
      <c r="D307" s="24">
        <v>4410</v>
      </c>
      <c r="E307" s="25">
        <v>1300</v>
      </c>
      <c r="F307" s="67">
        <v>1300</v>
      </c>
      <c r="G307" s="51">
        <v>672.84</v>
      </c>
      <c r="H307" s="156">
        <f t="shared" si="9"/>
        <v>0.5175692307692308</v>
      </c>
      <c r="I307" s="156">
        <f t="shared" si="8"/>
        <v>7.585623468992739E-05</v>
      </c>
      <c r="J307" s="55"/>
      <c r="L307" s="129"/>
    </row>
    <row r="308" spans="1:12" ht="19.5" customHeight="1" hidden="1">
      <c r="A308" s="26" t="s">
        <v>25</v>
      </c>
      <c r="B308" s="24"/>
      <c r="C308" s="24"/>
      <c r="D308" s="24" t="s">
        <v>461</v>
      </c>
      <c r="E308" s="25">
        <v>0</v>
      </c>
      <c r="F308" s="67">
        <v>0</v>
      </c>
      <c r="G308" s="51">
        <v>0</v>
      </c>
      <c r="H308" s="156" t="e">
        <f t="shared" si="9"/>
        <v>#DIV/0!</v>
      </c>
      <c r="I308" s="156">
        <f t="shared" si="8"/>
        <v>0</v>
      </c>
      <c r="J308" s="55"/>
      <c r="L308" s="129"/>
    </row>
    <row r="309" spans="1:12" ht="19.5" customHeight="1" hidden="1">
      <c r="A309" s="26" t="s">
        <v>291</v>
      </c>
      <c r="B309" s="24"/>
      <c r="C309" s="24"/>
      <c r="D309" s="24" t="s">
        <v>388</v>
      </c>
      <c r="E309" s="25">
        <v>0</v>
      </c>
      <c r="F309" s="67">
        <v>0</v>
      </c>
      <c r="G309" s="51">
        <v>0</v>
      </c>
      <c r="H309" s="156" t="e">
        <f t="shared" si="9"/>
        <v>#DIV/0!</v>
      </c>
      <c r="I309" s="156">
        <f t="shared" si="8"/>
        <v>0</v>
      </c>
      <c r="J309" s="55"/>
      <c r="L309" s="129"/>
    </row>
    <row r="310" spans="1:12" ht="19.5" customHeight="1">
      <c r="A310" s="26" t="s">
        <v>26</v>
      </c>
      <c r="B310" s="24"/>
      <c r="C310" s="24"/>
      <c r="D310" s="24">
        <v>4430</v>
      </c>
      <c r="E310" s="25">
        <v>4000</v>
      </c>
      <c r="F310" s="67">
        <v>4000</v>
      </c>
      <c r="G310" s="51">
        <v>2513.5</v>
      </c>
      <c r="H310" s="156">
        <f t="shared" si="9"/>
        <v>0.628375</v>
      </c>
      <c r="I310" s="156">
        <f t="shared" si="8"/>
        <v>0.00028337293545736353</v>
      </c>
      <c r="J310" s="55"/>
      <c r="L310" s="129"/>
    </row>
    <row r="311" spans="1:12" ht="19.5" customHeight="1">
      <c r="A311" s="26" t="s">
        <v>377</v>
      </c>
      <c r="B311" s="24"/>
      <c r="C311" s="24"/>
      <c r="D311" s="24">
        <v>4440</v>
      </c>
      <c r="E311" s="25">
        <v>54111</v>
      </c>
      <c r="F311" s="67">
        <v>54111</v>
      </c>
      <c r="G311" s="51">
        <v>39779.22</v>
      </c>
      <c r="H311" s="156">
        <f t="shared" si="9"/>
        <v>0.735141098852359</v>
      </c>
      <c r="I311" s="156">
        <f t="shared" si="8"/>
        <v>0.004484724225822266</v>
      </c>
      <c r="J311" s="55"/>
      <c r="L311" s="129"/>
    </row>
    <row r="312" spans="1:12" ht="26.25" customHeight="1">
      <c r="A312" s="37" t="s">
        <v>222</v>
      </c>
      <c r="B312" s="24"/>
      <c r="C312" s="24"/>
      <c r="D312" s="36" t="s">
        <v>203</v>
      </c>
      <c r="E312" s="25">
        <v>800</v>
      </c>
      <c r="F312" s="67">
        <v>800</v>
      </c>
      <c r="G312" s="51">
        <v>575</v>
      </c>
      <c r="H312" s="156">
        <f t="shared" si="9"/>
        <v>0.71875</v>
      </c>
      <c r="I312" s="156">
        <f t="shared" si="8"/>
        <v>6.482571628724251E-05</v>
      </c>
      <c r="J312" s="55"/>
      <c r="L312" s="129"/>
    </row>
    <row r="313" spans="1:12" ht="15.75" customHeight="1">
      <c r="A313" s="111" t="s">
        <v>50</v>
      </c>
      <c r="B313" s="158"/>
      <c r="C313" s="158" t="s">
        <v>191</v>
      </c>
      <c r="D313" s="158"/>
      <c r="E313" s="159">
        <f>(E314)</f>
        <v>90000</v>
      </c>
      <c r="F313" s="160">
        <f>SUM(F314)</f>
        <v>88900</v>
      </c>
      <c r="G313" s="160">
        <f>SUM(G314)</f>
        <v>41441.66</v>
      </c>
      <c r="H313" s="115">
        <f t="shared" si="9"/>
        <v>0.4661604049493814</v>
      </c>
      <c r="I313" s="115">
        <f t="shared" si="8"/>
        <v>0.0046721483367519415</v>
      </c>
      <c r="J313" s="161">
        <v>0</v>
      </c>
      <c r="L313" s="129"/>
    </row>
    <row r="314" spans="1:12" ht="19.5" customHeight="1">
      <c r="A314" s="37" t="s">
        <v>12</v>
      </c>
      <c r="B314" s="24"/>
      <c r="C314" s="24"/>
      <c r="D314" s="36" t="s">
        <v>79</v>
      </c>
      <c r="E314" s="25">
        <v>90000</v>
      </c>
      <c r="F314" s="67">
        <v>88900</v>
      </c>
      <c r="G314" s="51">
        <v>41441.66</v>
      </c>
      <c r="H314" s="156">
        <f t="shared" si="9"/>
        <v>0.4661604049493814</v>
      </c>
      <c r="I314" s="156">
        <f t="shared" si="8"/>
        <v>0.0046721483367519415</v>
      </c>
      <c r="J314" s="55"/>
      <c r="L314" s="129"/>
    </row>
    <row r="315" spans="1:12" s="113" customFormat="1" ht="15.75" customHeight="1">
      <c r="A315" s="111" t="s">
        <v>140</v>
      </c>
      <c r="B315" s="158"/>
      <c r="C315" s="158" t="s">
        <v>141</v>
      </c>
      <c r="D315" s="158"/>
      <c r="E315" s="159">
        <f>SUM(E316:E316)</f>
        <v>30805</v>
      </c>
      <c r="F315" s="160">
        <f>SUM(F316:F316)</f>
        <v>30805</v>
      </c>
      <c r="G315" s="160">
        <f>SUM(G316:G316)</f>
        <v>5940</v>
      </c>
      <c r="H315" s="115">
        <f aca="true" t="shared" si="10" ref="H315:H387">G315/F315</f>
        <v>0.1928258399610453</v>
      </c>
      <c r="I315" s="115">
        <f t="shared" si="8"/>
        <v>0.000669677834341253</v>
      </c>
      <c r="J315" s="161">
        <f>G315/7232332.21</f>
        <v>0.0008213118296456131</v>
      </c>
      <c r="L315" s="169"/>
    </row>
    <row r="316" spans="1:12" ht="19.5" customHeight="1">
      <c r="A316" s="37" t="s">
        <v>12</v>
      </c>
      <c r="B316" s="36"/>
      <c r="C316" s="36"/>
      <c r="D316" s="36" t="s">
        <v>79</v>
      </c>
      <c r="E316" s="38">
        <v>30805</v>
      </c>
      <c r="F316" s="51">
        <v>30805</v>
      </c>
      <c r="G316" s="51">
        <v>5940</v>
      </c>
      <c r="H316" s="156">
        <f t="shared" si="10"/>
        <v>0.1928258399610453</v>
      </c>
      <c r="I316" s="156">
        <f t="shared" si="8"/>
        <v>0.000669677834341253</v>
      </c>
      <c r="J316" s="55"/>
      <c r="L316" s="129"/>
    </row>
    <row r="317" spans="1:12" s="113" customFormat="1" ht="15.75" customHeight="1">
      <c r="A317" s="111" t="s">
        <v>391</v>
      </c>
      <c r="B317" s="158"/>
      <c r="C317" s="158" t="s">
        <v>239</v>
      </c>
      <c r="D317" s="158"/>
      <c r="E317" s="159">
        <f>SUM(E318:E330)</f>
        <v>233763</v>
      </c>
      <c r="F317" s="162">
        <f>SUM(F318:F330)</f>
        <v>238436</v>
      </c>
      <c r="G317" s="162">
        <f>SUM(G318:G330)</f>
        <v>113413.59999999999</v>
      </c>
      <c r="H317" s="115">
        <f t="shared" si="10"/>
        <v>0.47565636061668537</v>
      </c>
      <c r="I317" s="115">
        <f t="shared" si="8"/>
        <v>0.012786291924721402</v>
      </c>
      <c r="J317" s="161">
        <v>0</v>
      </c>
      <c r="L317" s="169"/>
    </row>
    <row r="318" spans="1:12" s="34" customFormat="1" ht="19.5" customHeight="1">
      <c r="A318" s="37" t="s">
        <v>374</v>
      </c>
      <c r="B318" s="36"/>
      <c r="C318" s="36"/>
      <c r="D318" s="36" t="s">
        <v>98</v>
      </c>
      <c r="E318" s="38">
        <v>1767</v>
      </c>
      <c r="F318" s="51">
        <v>1767</v>
      </c>
      <c r="G318" s="51">
        <v>368.16</v>
      </c>
      <c r="H318" s="156">
        <f t="shared" si="10"/>
        <v>0.20835314091680818</v>
      </c>
      <c r="I318" s="156">
        <f t="shared" si="8"/>
        <v>4.150649688401948E-05</v>
      </c>
      <c r="J318" s="55"/>
      <c r="L318" s="129"/>
    </row>
    <row r="319" spans="1:12" s="113" customFormat="1" ht="19.5" customHeight="1">
      <c r="A319" s="37" t="s">
        <v>19</v>
      </c>
      <c r="B319" s="36"/>
      <c r="C319" s="36"/>
      <c r="D319" s="36" t="s">
        <v>151</v>
      </c>
      <c r="E319" s="38">
        <v>89660</v>
      </c>
      <c r="F319" s="51">
        <v>93260</v>
      </c>
      <c r="G319" s="51">
        <v>36410.13</v>
      </c>
      <c r="H319" s="156">
        <f t="shared" si="10"/>
        <v>0.39041529058546</v>
      </c>
      <c r="I319" s="156">
        <f t="shared" si="8"/>
        <v>0.004104891751933247</v>
      </c>
      <c r="J319" s="55"/>
      <c r="L319" s="169"/>
    </row>
    <row r="320" spans="1:12" s="34" customFormat="1" ht="19.5" customHeight="1">
      <c r="A320" s="37" t="s">
        <v>20</v>
      </c>
      <c r="B320" s="36"/>
      <c r="C320" s="36"/>
      <c r="D320" s="36" t="s">
        <v>172</v>
      </c>
      <c r="E320" s="38">
        <v>4913</v>
      </c>
      <c r="F320" s="51">
        <v>5277</v>
      </c>
      <c r="G320" s="51">
        <v>5276.76</v>
      </c>
      <c r="H320" s="156">
        <f t="shared" si="10"/>
        <v>0.9999545196134167</v>
      </c>
      <c r="I320" s="156">
        <f t="shared" si="8"/>
        <v>0.0005949039072623822</v>
      </c>
      <c r="J320" s="55"/>
      <c r="L320" s="129"/>
    </row>
    <row r="321" spans="1:12" s="34" customFormat="1" ht="19.5" customHeight="1">
      <c r="A321" s="37" t="s">
        <v>27</v>
      </c>
      <c r="B321" s="36"/>
      <c r="C321" s="36"/>
      <c r="D321" s="36" t="s">
        <v>81</v>
      </c>
      <c r="E321" s="38">
        <v>15432</v>
      </c>
      <c r="F321" s="51">
        <v>16051</v>
      </c>
      <c r="G321" s="51">
        <v>2917.17</v>
      </c>
      <c r="H321" s="156">
        <f t="shared" si="10"/>
        <v>0.18174381658463648</v>
      </c>
      <c r="I321" s="156">
        <f t="shared" si="8"/>
        <v>0.00032888284309853084</v>
      </c>
      <c r="J321" s="55"/>
      <c r="L321" s="129"/>
    </row>
    <row r="322" spans="1:12" s="34" customFormat="1" ht="19.5" customHeight="1">
      <c r="A322" s="37" t="s">
        <v>22</v>
      </c>
      <c r="B322" s="36"/>
      <c r="C322" s="36"/>
      <c r="D322" s="36" t="s">
        <v>82</v>
      </c>
      <c r="E322" s="38">
        <v>1870</v>
      </c>
      <c r="F322" s="51">
        <v>1960</v>
      </c>
      <c r="G322" s="51">
        <v>979.08</v>
      </c>
      <c r="H322" s="156">
        <f t="shared" si="10"/>
        <v>0.499530612244898</v>
      </c>
      <c r="I322" s="156">
        <f aca="true" t="shared" si="11" ref="I322:I385">G322/8869936.7</f>
        <v>0.00011038184748263199</v>
      </c>
      <c r="J322" s="55"/>
      <c r="L322" s="129"/>
    </row>
    <row r="323" spans="1:12" s="34" customFormat="1" ht="19.5" customHeight="1">
      <c r="A323" s="37" t="s">
        <v>9</v>
      </c>
      <c r="B323" s="36"/>
      <c r="C323" s="36"/>
      <c r="D323" s="36" t="s">
        <v>83</v>
      </c>
      <c r="E323" s="38">
        <v>11900</v>
      </c>
      <c r="F323" s="51">
        <v>11900</v>
      </c>
      <c r="G323" s="51">
        <v>6371.56</v>
      </c>
      <c r="H323" s="156">
        <f t="shared" si="10"/>
        <v>0.5354252100840337</v>
      </c>
      <c r="I323" s="156">
        <f t="shared" si="11"/>
        <v>0.000718332071073292</v>
      </c>
      <c r="J323" s="55"/>
      <c r="L323" s="129"/>
    </row>
    <row r="324" spans="1:12" s="34" customFormat="1" ht="19.5" customHeight="1">
      <c r="A324" s="37" t="s">
        <v>60</v>
      </c>
      <c r="B324" s="36"/>
      <c r="C324" s="36"/>
      <c r="D324" s="36" t="s">
        <v>139</v>
      </c>
      <c r="E324" s="38">
        <v>95000</v>
      </c>
      <c r="F324" s="51">
        <v>95000</v>
      </c>
      <c r="G324" s="51">
        <v>54274.32</v>
      </c>
      <c r="H324" s="156">
        <f t="shared" si="10"/>
        <v>0.5713086315789474</v>
      </c>
      <c r="I324" s="156">
        <f t="shared" si="11"/>
        <v>0.006118907252179151</v>
      </c>
      <c r="J324" s="55"/>
      <c r="L324" s="129"/>
    </row>
    <row r="325" spans="1:12" s="34" customFormat="1" ht="19.5" customHeight="1">
      <c r="A325" s="37" t="s">
        <v>10</v>
      </c>
      <c r="B325" s="36"/>
      <c r="C325" s="36"/>
      <c r="D325" s="36" t="s">
        <v>154</v>
      </c>
      <c r="E325" s="38">
        <v>7400</v>
      </c>
      <c r="F325" s="51">
        <v>7400</v>
      </c>
      <c r="G325" s="51">
        <v>3221.15</v>
      </c>
      <c r="H325" s="156">
        <f t="shared" si="10"/>
        <v>0.43529054054054056</v>
      </c>
      <c r="I325" s="156">
        <f t="shared" si="11"/>
        <v>0.0003631536626411325</v>
      </c>
      <c r="J325" s="55"/>
      <c r="L325" s="129"/>
    </row>
    <row r="326" spans="1:12" s="34" customFormat="1" ht="19.5" customHeight="1">
      <c r="A326" s="37" t="s">
        <v>11</v>
      </c>
      <c r="B326" s="36"/>
      <c r="C326" s="36"/>
      <c r="D326" s="36" t="s">
        <v>136</v>
      </c>
      <c r="E326" s="38">
        <v>500</v>
      </c>
      <c r="F326" s="51">
        <v>500</v>
      </c>
      <c r="G326" s="51">
        <v>0</v>
      </c>
      <c r="H326" s="156">
        <f t="shared" si="10"/>
        <v>0</v>
      </c>
      <c r="I326" s="156">
        <f t="shared" si="11"/>
        <v>0</v>
      </c>
      <c r="J326" s="55"/>
      <c r="L326" s="129"/>
    </row>
    <row r="327" spans="1:12" s="34" customFormat="1" ht="19.5" customHeight="1">
      <c r="A327" s="37" t="s">
        <v>48</v>
      </c>
      <c r="B327" s="36"/>
      <c r="C327" s="36"/>
      <c r="D327" s="36" t="s">
        <v>138</v>
      </c>
      <c r="E327" s="38">
        <v>80</v>
      </c>
      <c r="F327" s="51">
        <v>80</v>
      </c>
      <c r="G327" s="51">
        <v>40</v>
      </c>
      <c r="H327" s="156">
        <f t="shared" si="10"/>
        <v>0.5</v>
      </c>
      <c r="I327" s="156">
        <f t="shared" si="11"/>
        <v>4.509615046069044E-06</v>
      </c>
      <c r="J327" s="55"/>
      <c r="L327" s="129"/>
    </row>
    <row r="328" spans="1:12" s="34" customFormat="1" ht="19.5" customHeight="1">
      <c r="A328" s="37" t="s">
        <v>12</v>
      </c>
      <c r="B328" s="36"/>
      <c r="C328" s="36"/>
      <c r="D328" s="36" t="s">
        <v>79</v>
      </c>
      <c r="E328" s="38">
        <v>150</v>
      </c>
      <c r="F328" s="51">
        <v>150</v>
      </c>
      <c r="G328" s="51">
        <v>0</v>
      </c>
      <c r="H328" s="156">
        <f t="shared" si="10"/>
        <v>0</v>
      </c>
      <c r="I328" s="156">
        <f t="shared" si="11"/>
        <v>0</v>
      </c>
      <c r="J328" s="55"/>
      <c r="L328" s="129"/>
    </row>
    <row r="329" spans="1:12" s="34" customFormat="1" ht="19.5" customHeight="1">
      <c r="A329" s="37" t="s">
        <v>377</v>
      </c>
      <c r="B329" s="36"/>
      <c r="C329" s="36"/>
      <c r="D329" s="36" t="s">
        <v>143</v>
      </c>
      <c r="E329" s="38">
        <v>4741</v>
      </c>
      <c r="F329" s="51">
        <v>4741</v>
      </c>
      <c r="G329" s="51">
        <v>3555.27</v>
      </c>
      <c r="H329" s="156">
        <f t="shared" si="10"/>
        <v>0.7498987555368066</v>
      </c>
      <c r="I329" s="156">
        <f t="shared" si="11"/>
        <v>0.00040082247712094725</v>
      </c>
      <c r="J329" s="55"/>
      <c r="L329" s="129"/>
    </row>
    <row r="330" spans="1:12" s="34" customFormat="1" ht="26.25" customHeight="1">
      <c r="A330" s="37" t="s">
        <v>222</v>
      </c>
      <c r="B330" s="36"/>
      <c r="C330" s="36"/>
      <c r="D330" s="36" t="s">
        <v>203</v>
      </c>
      <c r="E330" s="38">
        <v>350</v>
      </c>
      <c r="F330" s="51">
        <v>350</v>
      </c>
      <c r="G330" s="51">
        <v>0</v>
      </c>
      <c r="H330" s="156">
        <f t="shared" si="10"/>
        <v>0</v>
      </c>
      <c r="I330" s="156">
        <f t="shared" si="11"/>
        <v>0</v>
      </c>
      <c r="J330" s="55"/>
      <c r="L330" s="129"/>
    </row>
    <row r="331" spans="1:12" s="34" customFormat="1" ht="15.75" customHeight="1">
      <c r="A331" s="111" t="s">
        <v>15</v>
      </c>
      <c r="B331" s="158"/>
      <c r="C331" s="158" t="s">
        <v>142</v>
      </c>
      <c r="D331" s="158"/>
      <c r="E331" s="159">
        <f>SUM(E332:E335)</f>
        <v>11142</v>
      </c>
      <c r="F331" s="160">
        <f>SUM(F332:F335)</f>
        <v>11742</v>
      </c>
      <c r="G331" s="160">
        <f>SUM(G332:G335)</f>
        <v>6530.5</v>
      </c>
      <c r="H331" s="115">
        <f t="shared" si="10"/>
        <v>0.5561659001873616</v>
      </c>
      <c r="I331" s="115">
        <f t="shared" si="11"/>
        <v>0.0007362510264588473</v>
      </c>
      <c r="J331" s="161">
        <v>0</v>
      </c>
      <c r="L331" s="129"/>
    </row>
    <row r="332" spans="1:12" s="34" customFormat="1" ht="19.5" customHeight="1">
      <c r="A332" s="37" t="s">
        <v>374</v>
      </c>
      <c r="B332" s="36"/>
      <c r="C332" s="36"/>
      <c r="D332" s="36" t="s">
        <v>98</v>
      </c>
      <c r="E332" s="38">
        <v>9242</v>
      </c>
      <c r="F332" s="51">
        <v>9242</v>
      </c>
      <c r="G332" s="51">
        <v>4600</v>
      </c>
      <c r="H332" s="156">
        <f t="shared" si="10"/>
        <v>0.497727764553127</v>
      </c>
      <c r="I332" s="156">
        <f t="shared" si="11"/>
        <v>0.0005186057302979401</v>
      </c>
      <c r="J332" s="55"/>
      <c r="L332" s="129"/>
    </row>
    <row r="333" spans="1:12" s="113" customFormat="1" ht="19.5" customHeight="1">
      <c r="A333" s="37" t="s">
        <v>210</v>
      </c>
      <c r="B333" s="36"/>
      <c r="C333" s="36"/>
      <c r="D333" s="36" t="s">
        <v>166</v>
      </c>
      <c r="E333" s="38">
        <v>900</v>
      </c>
      <c r="F333" s="51">
        <v>1500</v>
      </c>
      <c r="G333" s="51">
        <v>1500</v>
      </c>
      <c r="H333" s="156">
        <f t="shared" si="10"/>
        <v>1</v>
      </c>
      <c r="I333" s="156">
        <f t="shared" si="11"/>
        <v>0.00016911056422758914</v>
      </c>
      <c r="J333" s="55"/>
      <c r="L333" s="169"/>
    </row>
    <row r="334" spans="1:12" s="34" customFormat="1" ht="19.5" customHeight="1">
      <c r="A334" s="37" t="s">
        <v>9</v>
      </c>
      <c r="B334" s="36"/>
      <c r="C334" s="36"/>
      <c r="D334" s="36" t="s">
        <v>83</v>
      </c>
      <c r="E334" s="38">
        <v>900</v>
      </c>
      <c r="F334" s="51">
        <v>900</v>
      </c>
      <c r="G334" s="51">
        <v>430.5</v>
      </c>
      <c r="H334" s="156">
        <f t="shared" si="10"/>
        <v>0.47833333333333333</v>
      </c>
      <c r="I334" s="156">
        <f t="shared" si="11"/>
        <v>4.8534731933318086E-05</v>
      </c>
      <c r="J334" s="55"/>
      <c r="L334" s="129"/>
    </row>
    <row r="335" spans="1:12" s="34" customFormat="1" ht="19.5" customHeight="1">
      <c r="A335" s="37" t="s">
        <v>12</v>
      </c>
      <c r="B335" s="36"/>
      <c r="C335" s="36"/>
      <c r="D335" s="36" t="s">
        <v>79</v>
      </c>
      <c r="E335" s="38">
        <v>100</v>
      </c>
      <c r="F335" s="54">
        <v>100</v>
      </c>
      <c r="G335" s="54">
        <v>0</v>
      </c>
      <c r="H335" s="156">
        <f t="shared" si="10"/>
        <v>0</v>
      </c>
      <c r="I335" s="156">
        <f t="shared" si="11"/>
        <v>0</v>
      </c>
      <c r="J335" s="55"/>
      <c r="L335" s="129"/>
    </row>
    <row r="336" spans="1:12" s="34" customFormat="1" ht="21" customHeight="1">
      <c r="A336" s="27" t="s">
        <v>51</v>
      </c>
      <c r="B336" s="21">
        <v>851</v>
      </c>
      <c r="C336" s="21"/>
      <c r="D336" s="21"/>
      <c r="E336" s="22">
        <f>SUM(E340,E343,E365)</f>
        <v>149000</v>
      </c>
      <c r="F336" s="107">
        <f>SUM(F337,F340,F343,F365)</f>
        <v>237407</v>
      </c>
      <c r="G336" s="107">
        <f>SUM(G343,G340,G365,G337)</f>
        <v>95337.08</v>
      </c>
      <c r="H336" s="39">
        <f t="shared" si="10"/>
        <v>0.4015765331266559</v>
      </c>
      <c r="I336" s="39">
        <f t="shared" si="11"/>
        <v>0.010748338260407204</v>
      </c>
      <c r="J336" s="107">
        <v>0</v>
      </c>
      <c r="L336" s="129"/>
    </row>
    <row r="337" spans="1:12" s="133" customFormat="1" ht="15.75" customHeight="1">
      <c r="A337" s="170" t="s">
        <v>482</v>
      </c>
      <c r="B337" s="164"/>
      <c r="C337" s="164" t="s">
        <v>483</v>
      </c>
      <c r="D337" s="164"/>
      <c r="E337" s="165"/>
      <c r="F337" s="160">
        <f>SUM(F338,F339)</f>
        <v>31500</v>
      </c>
      <c r="G337" s="160">
        <f>SUM(G338:G339)</f>
        <v>1500</v>
      </c>
      <c r="H337" s="115">
        <f t="shared" si="10"/>
        <v>0.047619047619047616</v>
      </c>
      <c r="I337" s="115">
        <f t="shared" si="11"/>
        <v>0.00016911056422758914</v>
      </c>
      <c r="J337" s="160"/>
      <c r="L337" s="199"/>
    </row>
    <row r="338" spans="1:12" s="34" customFormat="1" ht="38.25" customHeight="1">
      <c r="A338" s="37" t="s">
        <v>484</v>
      </c>
      <c r="B338" s="21"/>
      <c r="C338" s="21"/>
      <c r="D338" s="36" t="s">
        <v>315</v>
      </c>
      <c r="E338" s="184">
        <v>0</v>
      </c>
      <c r="F338" s="51">
        <v>1500</v>
      </c>
      <c r="G338" s="51">
        <v>1500</v>
      </c>
      <c r="H338" s="156">
        <f t="shared" si="10"/>
        <v>1</v>
      </c>
      <c r="I338" s="156">
        <f t="shared" si="11"/>
        <v>0.00016911056422758914</v>
      </c>
      <c r="J338" s="107"/>
      <c r="L338" s="129"/>
    </row>
    <row r="339" spans="1:12" s="34" customFormat="1" ht="51.75" customHeight="1">
      <c r="A339" s="37" t="s">
        <v>485</v>
      </c>
      <c r="B339" s="21"/>
      <c r="C339" s="21"/>
      <c r="D339" s="36" t="s">
        <v>446</v>
      </c>
      <c r="E339" s="184">
        <v>0</v>
      </c>
      <c r="F339" s="51">
        <v>30000</v>
      </c>
      <c r="G339" s="51">
        <v>0</v>
      </c>
      <c r="H339" s="156">
        <f t="shared" si="10"/>
        <v>0</v>
      </c>
      <c r="I339" s="156">
        <f t="shared" si="11"/>
        <v>0</v>
      </c>
      <c r="J339" s="107"/>
      <c r="L339" s="129"/>
    </row>
    <row r="340" spans="1:12" s="34" customFormat="1" ht="15.75" customHeight="1">
      <c r="A340" s="170" t="s">
        <v>144</v>
      </c>
      <c r="B340" s="164"/>
      <c r="C340" s="164" t="s">
        <v>145</v>
      </c>
      <c r="D340" s="164"/>
      <c r="E340" s="165">
        <f>SUM(E342:E342)</f>
        <v>4000</v>
      </c>
      <c r="F340" s="160">
        <f>SUM(F341:F342)</f>
        <v>4000</v>
      </c>
      <c r="G340" s="160">
        <f>SUM(G341:G342)</f>
        <v>2000</v>
      </c>
      <c r="H340" s="115">
        <f t="shared" si="10"/>
        <v>0.5</v>
      </c>
      <c r="I340" s="115">
        <f t="shared" si="11"/>
        <v>0.0002254807523034522</v>
      </c>
      <c r="J340" s="161"/>
      <c r="L340" s="129"/>
    </row>
    <row r="341" spans="1:12" s="34" customFormat="1" ht="19.5" customHeight="1" hidden="1">
      <c r="A341" s="31" t="s">
        <v>9</v>
      </c>
      <c r="B341" s="28"/>
      <c r="C341" s="28"/>
      <c r="D341" s="28" t="s">
        <v>83</v>
      </c>
      <c r="E341" s="29">
        <v>0</v>
      </c>
      <c r="F341" s="51">
        <v>0</v>
      </c>
      <c r="G341" s="51">
        <v>0</v>
      </c>
      <c r="H341" s="39"/>
      <c r="I341" s="156">
        <f t="shared" si="11"/>
        <v>0</v>
      </c>
      <c r="J341" s="55"/>
      <c r="K341"/>
      <c r="L341" s="129"/>
    </row>
    <row r="342" spans="1:12" s="113" customFormat="1" ht="19.5" customHeight="1">
      <c r="A342" s="37" t="s">
        <v>12</v>
      </c>
      <c r="B342" s="28"/>
      <c r="C342" s="28"/>
      <c r="D342" s="28" t="s">
        <v>79</v>
      </c>
      <c r="E342" s="29">
        <v>4000</v>
      </c>
      <c r="F342" s="51">
        <v>4000</v>
      </c>
      <c r="G342" s="51">
        <v>2000</v>
      </c>
      <c r="H342" s="156">
        <f t="shared" si="10"/>
        <v>0.5</v>
      </c>
      <c r="I342" s="156">
        <f t="shared" si="11"/>
        <v>0.0002254807523034522</v>
      </c>
      <c r="J342" s="55"/>
      <c r="L342" s="169"/>
    </row>
    <row r="343" spans="1:12" s="34" customFormat="1" ht="15.75" customHeight="1">
      <c r="A343" s="111" t="s">
        <v>52</v>
      </c>
      <c r="B343" s="158"/>
      <c r="C343" s="158">
        <v>85154</v>
      </c>
      <c r="D343" s="158"/>
      <c r="E343" s="159">
        <f>SUM(E344:E364)</f>
        <v>136000</v>
      </c>
      <c r="F343" s="162">
        <f>SUM(F344:F364)</f>
        <v>192907</v>
      </c>
      <c r="G343" s="162">
        <f>SUM(G344:G364)</f>
        <v>91837.08</v>
      </c>
      <c r="H343" s="115">
        <f t="shared" si="10"/>
        <v>0.4760691939639308</v>
      </c>
      <c r="I343" s="115">
        <f t="shared" si="11"/>
        <v>0.010353746943876162</v>
      </c>
      <c r="J343" s="161"/>
      <c r="L343" s="129"/>
    </row>
    <row r="344" spans="1:12" s="34" customFormat="1" ht="38.25" customHeight="1" hidden="1">
      <c r="A344" s="30" t="s">
        <v>392</v>
      </c>
      <c r="B344" s="158"/>
      <c r="C344" s="158"/>
      <c r="D344" s="36" t="s">
        <v>97</v>
      </c>
      <c r="E344" s="38">
        <v>0</v>
      </c>
      <c r="F344" s="54">
        <v>0</v>
      </c>
      <c r="G344" s="51">
        <v>0</v>
      </c>
      <c r="H344" s="156" t="e">
        <f t="shared" si="10"/>
        <v>#DIV/0!</v>
      </c>
      <c r="I344" s="156">
        <f t="shared" si="11"/>
        <v>0</v>
      </c>
      <c r="J344" s="51"/>
      <c r="L344" s="129"/>
    </row>
    <row r="345" spans="1:12" s="113" customFormat="1" ht="19.5" customHeight="1">
      <c r="A345" s="26" t="s">
        <v>192</v>
      </c>
      <c r="B345" s="24"/>
      <c r="C345" s="24"/>
      <c r="D345" s="24" t="s">
        <v>151</v>
      </c>
      <c r="E345" s="25">
        <v>12000</v>
      </c>
      <c r="F345" s="55">
        <v>12000</v>
      </c>
      <c r="G345" s="55">
        <v>5051.59</v>
      </c>
      <c r="H345" s="156">
        <f t="shared" si="10"/>
        <v>0.4209658333333334</v>
      </c>
      <c r="I345" s="156">
        <f t="shared" si="11"/>
        <v>0.000569518156764298</v>
      </c>
      <c r="J345" s="55"/>
      <c r="L345" s="169"/>
    </row>
    <row r="346" spans="1:12" s="113" customFormat="1" ht="19.5" customHeight="1">
      <c r="A346" s="26" t="s">
        <v>20</v>
      </c>
      <c r="B346" s="24"/>
      <c r="C346" s="24"/>
      <c r="D346" s="24" t="s">
        <v>172</v>
      </c>
      <c r="E346" s="25">
        <v>1000</v>
      </c>
      <c r="F346" s="55">
        <v>1000</v>
      </c>
      <c r="G346" s="55">
        <v>997.5</v>
      </c>
      <c r="H346" s="156">
        <f t="shared" si="10"/>
        <v>0.9975</v>
      </c>
      <c r="I346" s="156">
        <f t="shared" si="11"/>
        <v>0.00011245852521134678</v>
      </c>
      <c r="J346" s="55"/>
      <c r="L346" s="169"/>
    </row>
    <row r="347" spans="1:12" s="34" customFormat="1" ht="19.5" customHeight="1">
      <c r="A347" s="37" t="s">
        <v>21</v>
      </c>
      <c r="B347" s="24"/>
      <c r="C347" s="24"/>
      <c r="D347" s="36" t="s">
        <v>81</v>
      </c>
      <c r="E347" s="25">
        <v>3000</v>
      </c>
      <c r="F347" s="55">
        <v>3000</v>
      </c>
      <c r="G347" s="55">
        <v>927.82</v>
      </c>
      <c r="H347" s="156">
        <f t="shared" si="10"/>
        <v>0.30927333333333334</v>
      </c>
      <c r="I347" s="156">
        <f t="shared" si="11"/>
        <v>0.00010460277580109451</v>
      </c>
      <c r="J347" s="55"/>
      <c r="L347" s="127"/>
    </row>
    <row r="348" spans="1:12" s="34" customFormat="1" ht="19.5" customHeight="1">
      <c r="A348" s="26" t="s">
        <v>240</v>
      </c>
      <c r="B348" s="24"/>
      <c r="C348" s="24"/>
      <c r="D348" s="36" t="s">
        <v>82</v>
      </c>
      <c r="E348" s="25">
        <v>320</v>
      </c>
      <c r="F348" s="55">
        <v>320</v>
      </c>
      <c r="G348" s="55">
        <v>132.24</v>
      </c>
      <c r="H348" s="156">
        <f t="shared" si="10"/>
        <v>0.41325</v>
      </c>
      <c r="I348" s="156">
        <f t="shared" si="11"/>
        <v>1.490878734230426E-05</v>
      </c>
      <c r="J348" s="55"/>
      <c r="L348" s="127"/>
    </row>
    <row r="349" spans="1:12" s="34" customFormat="1" ht="19.5" customHeight="1">
      <c r="A349" s="37" t="s">
        <v>165</v>
      </c>
      <c r="B349" s="24"/>
      <c r="C349" s="24"/>
      <c r="D349" s="36" t="s">
        <v>166</v>
      </c>
      <c r="E349" s="25">
        <v>26500</v>
      </c>
      <c r="F349" s="58">
        <v>26500</v>
      </c>
      <c r="G349" s="58">
        <v>10527.33</v>
      </c>
      <c r="H349" s="156">
        <f t="shared" si="10"/>
        <v>0.3972577358490566</v>
      </c>
      <c r="I349" s="156">
        <f t="shared" si="11"/>
        <v>0.0011868551440733506</v>
      </c>
      <c r="J349" s="55"/>
      <c r="L349" s="127"/>
    </row>
    <row r="350" spans="1:12" s="34" customFormat="1" ht="19.5" customHeight="1">
      <c r="A350" s="37" t="s">
        <v>9</v>
      </c>
      <c r="B350" s="24"/>
      <c r="C350" s="24"/>
      <c r="D350" s="24">
        <v>4210</v>
      </c>
      <c r="E350" s="25">
        <v>43133</v>
      </c>
      <c r="F350" s="58">
        <v>89040</v>
      </c>
      <c r="G350" s="58">
        <v>56036.43</v>
      </c>
      <c r="H350" s="156">
        <f t="shared" si="10"/>
        <v>0.6293399595687331</v>
      </c>
      <c r="I350" s="156">
        <f t="shared" si="11"/>
        <v>0.0063175681963998686</v>
      </c>
      <c r="J350" s="55"/>
      <c r="L350" s="127"/>
    </row>
    <row r="351" spans="1:12" ht="19.5" customHeight="1">
      <c r="A351" s="37" t="s">
        <v>60</v>
      </c>
      <c r="B351" s="24"/>
      <c r="C351" s="24"/>
      <c r="D351" s="36" t="s">
        <v>139</v>
      </c>
      <c r="E351" s="25">
        <v>5000</v>
      </c>
      <c r="F351" s="67">
        <v>5000</v>
      </c>
      <c r="G351" s="51">
        <v>1498.45</v>
      </c>
      <c r="H351" s="156">
        <f t="shared" si="10"/>
        <v>0.29969</v>
      </c>
      <c r="I351" s="156">
        <f t="shared" si="11"/>
        <v>0.00016893581664455398</v>
      </c>
      <c r="J351" s="55"/>
      <c r="L351" s="127"/>
    </row>
    <row r="352" spans="1:12" s="34" customFormat="1" ht="19.5" customHeight="1">
      <c r="A352" s="37" t="s">
        <v>146</v>
      </c>
      <c r="B352" s="24"/>
      <c r="C352" s="24"/>
      <c r="D352" s="36" t="s">
        <v>147</v>
      </c>
      <c r="E352" s="25">
        <v>1000</v>
      </c>
      <c r="F352" s="67">
        <v>1000</v>
      </c>
      <c r="G352" s="51">
        <v>810.83</v>
      </c>
      <c r="H352" s="156">
        <f t="shared" si="10"/>
        <v>0.81083</v>
      </c>
      <c r="I352" s="156">
        <f t="shared" si="11"/>
        <v>9.141327919510408E-05</v>
      </c>
      <c r="J352" s="55"/>
      <c r="L352" s="127"/>
    </row>
    <row r="353" spans="1:12" s="34" customFormat="1" ht="19.5" customHeight="1">
      <c r="A353" s="37" t="s">
        <v>10</v>
      </c>
      <c r="B353" s="24"/>
      <c r="C353" s="24"/>
      <c r="D353" s="36" t="s">
        <v>154</v>
      </c>
      <c r="E353" s="25">
        <v>300</v>
      </c>
      <c r="F353" s="67">
        <v>300</v>
      </c>
      <c r="G353" s="51">
        <v>0</v>
      </c>
      <c r="H353" s="156">
        <f t="shared" si="10"/>
        <v>0</v>
      </c>
      <c r="I353" s="156">
        <f t="shared" si="11"/>
        <v>0</v>
      </c>
      <c r="J353" s="55"/>
      <c r="L353" s="127"/>
    </row>
    <row r="354" spans="1:12" s="34" customFormat="1" ht="19.5" customHeight="1">
      <c r="A354" s="37" t="s">
        <v>11</v>
      </c>
      <c r="B354" s="24"/>
      <c r="C354" s="24"/>
      <c r="D354" s="36" t="s">
        <v>136</v>
      </c>
      <c r="E354" s="25">
        <v>2500</v>
      </c>
      <c r="F354" s="67">
        <v>2500</v>
      </c>
      <c r="G354" s="51">
        <v>0</v>
      </c>
      <c r="H354" s="156">
        <f t="shared" si="10"/>
        <v>0</v>
      </c>
      <c r="I354" s="156">
        <f t="shared" si="11"/>
        <v>0</v>
      </c>
      <c r="J354" s="55"/>
      <c r="L354" s="127"/>
    </row>
    <row r="355" spans="1:12" s="34" customFormat="1" ht="19.5" customHeight="1" hidden="1">
      <c r="A355" s="37" t="s">
        <v>48</v>
      </c>
      <c r="B355" s="24"/>
      <c r="C355" s="24"/>
      <c r="D355" s="36" t="s">
        <v>138</v>
      </c>
      <c r="E355" s="25">
        <v>0</v>
      </c>
      <c r="F355" s="67">
        <v>0</v>
      </c>
      <c r="G355" s="51">
        <v>0</v>
      </c>
      <c r="H355" s="156" t="e">
        <f t="shared" si="10"/>
        <v>#DIV/0!</v>
      </c>
      <c r="I355" s="156">
        <f t="shared" si="11"/>
        <v>0</v>
      </c>
      <c r="J355" s="55"/>
      <c r="L355" s="127"/>
    </row>
    <row r="356" spans="1:12" ht="19.5" customHeight="1">
      <c r="A356" s="26" t="s">
        <v>12</v>
      </c>
      <c r="B356" s="24"/>
      <c r="C356" s="24"/>
      <c r="D356" s="24">
        <v>4300</v>
      </c>
      <c r="E356" s="25">
        <v>33500</v>
      </c>
      <c r="F356" s="67">
        <v>43500</v>
      </c>
      <c r="G356" s="51">
        <v>14514.94</v>
      </c>
      <c r="H356" s="156">
        <f t="shared" si="10"/>
        <v>0.3336767816091954</v>
      </c>
      <c r="I356" s="156">
        <f t="shared" si="11"/>
        <v>0.0016364197954197354</v>
      </c>
      <c r="J356" s="55"/>
      <c r="L356" s="127"/>
    </row>
    <row r="357" spans="1:12" ht="26.25" customHeight="1">
      <c r="A357" s="37" t="s">
        <v>410</v>
      </c>
      <c r="B357" s="24"/>
      <c r="C357" s="24"/>
      <c r="D357" s="24" t="s">
        <v>207</v>
      </c>
      <c r="E357" s="25">
        <v>400</v>
      </c>
      <c r="F357" s="67">
        <v>400</v>
      </c>
      <c r="G357" s="51">
        <v>100</v>
      </c>
      <c r="H357" s="156">
        <f t="shared" si="10"/>
        <v>0.25</v>
      </c>
      <c r="I357" s="156">
        <f t="shared" si="11"/>
        <v>1.127403761517261E-05</v>
      </c>
      <c r="J357" s="55"/>
      <c r="L357" s="127"/>
    </row>
    <row r="358" spans="1:12" ht="26.25" customHeight="1">
      <c r="A358" s="37" t="s">
        <v>463</v>
      </c>
      <c r="B358" s="24"/>
      <c r="C358" s="24"/>
      <c r="D358" s="36" t="s">
        <v>209</v>
      </c>
      <c r="E358" s="25">
        <v>1500</v>
      </c>
      <c r="F358" s="67">
        <v>1500</v>
      </c>
      <c r="G358" s="51">
        <v>479.7</v>
      </c>
      <c r="H358" s="156">
        <f t="shared" si="10"/>
        <v>0.3198</v>
      </c>
      <c r="I358" s="156">
        <f t="shared" si="11"/>
        <v>5.408155843998301E-05</v>
      </c>
      <c r="J358" s="55"/>
      <c r="L358" s="127"/>
    </row>
    <row r="359" spans="1:12" ht="26.25" customHeight="1">
      <c r="A359" s="64" t="s">
        <v>220</v>
      </c>
      <c r="B359" s="24"/>
      <c r="C359" s="24"/>
      <c r="D359" s="36" t="s">
        <v>221</v>
      </c>
      <c r="E359" s="25">
        <v>1000</v>
      </c>
      <c r="F359" s="67">
        <v>2000</v>
      </c>
      <c r="G359" s="51">
        <v>0</v>
      </c>
      <c r="H359" s="156">
        <f t="shared" si="10"/>
        <v>0</v>
      </c>
      <c r="I359" s="156">
        <f t="shared" si="11"/>
        <v>0</v>
      </c>
      <c r="J359" s="55"/>
      <c r="L359" s="127"/>
    </row>
    <row r="360" spans="1:12" ht="19.5" customHeight="1">
      <c r="A360" s="26" t="s">
        <v>25</v>
      </c>
      <c r="B360" s="24"/>
      <c r="C360" s="24"/>
      <c r="D360" s="24">
        <v>4410</v>
      </c>
      <c r="E360" s="25">
        <v>800</v>
      </c>
      <c r="F360" s="67">
        <v>800</v>
      </c>
      <c r="G360" s="51">
        <v>0</v>
      </c>
      <c r="H360" s="156">
        <f t="shared" si="10"/>
        <v>0</v>
      </c>
      <c r="I360" s="156">
        <f t="shared" si="11"/>
        <v>0</v>
      </c>
      <c r="J360" s="55"/>
      <c r="L360" s="127"/>
    </row>
    <row r="361" spans="1:12" ht="19.5" customHeight="1">
      <c r="A361" s="37" t="s">
        <v>26</v>
      </c>
      <c r="B361" s="24"/>
      <c r="C361" s="24"/>
      <c r="D361" s="36" t="s">
        <v>92</v>
      </c>
      <c r="E361" s="25">
        <v>500</v>
      </c>
      <c r="F361" s="67">
        <v>500</v>
      </c>
      <c r="G361" s="51">
        <v>0</v>
      </c>
      <c r="H361" s="156">
        <f t="shared" si="10"/>
        <v>0</v>
      </c>
      <c r="I361" s="156">
        <f t="shared" si="11"/>
        <v>0</v>
      </c>
      <c r="J361" s="55"/>
      <c r="L361" s="127"/>
    </row>
    <row r="362" spans="1:12" ht="19.5" customHeight="1">
      <c r="A362" s="40" t="s">
        <v>377</v>
      </c>
      <c r="B362" s="24"/>
      <c r="C362" s="24"/>
      <c r="D362" s="41" t="s">
        <v>143</v>
      </c>
      <c r="E362" s="25">
        <v>547</v>
      </c>
      <c r="F362" s="67">
        <v>547</v>
      </c>
      <c r="G362" s="51">
        <v>410.25</v>
      </c>
      <c r="H362" s="156">
        <f t="shared" si="10"/>
        <v>0.75</v>
      </c>
      <c r="I362" s="156">
        <f t="shared" si="11"/>
        <v>4.625173931624563E-05</v>
      </c>
      <c r="J362" s="55"/>
      <c r="L362" s="127"/>
    </row>
    <row r="363" spans="1:12" ht="19.5" customHeight="1">
      <c r="A363" s="37" t="s">
        <v>93</v>
      </c>
      <c r="B363" s="24"/>
      <c r="C363" s="24"/>
      <c r="D363" s="36" t="s">
        <v>94</v>
      </c>
      <c r="E363" s="25">
        <v>1000</v>
      </c>
      <c r="F363" s="67">
        <v>1000</v>
      </c>
      <c r="G363" s="51">
        <v>0</v>
      </c>
      <c r="H363" s="156">
        <f t="shared" si="10"/>
        <v>0</v>
      </c>
      <c r="I363" s="156">
        <f t="shared" si="11"/>
        <v>0</v>
      </c>
      <c r="J363" s="55"/>
      <c r="L363" s="127"/>
    </row>
    <row r="364" spans="1:12" ht="26.25" customHeight="1">
      <c r="A364" s="37" t="s">
        <v>222</v>
      </c>
      <c r="B364" s="24"/>
      <c r="C364" s="24"/>
      <c r="D364" s="36" t="s">
        <v>203</v>
      </c>
      <c r="E364" s="25">
        <v>2000</v>
      </c>
      <c r="F364" s="67">
        <v>2000</v>
      </c>
      <c r="G364" s="51">
        <v>350</v>
      </c>
      <c r="H364" s="156">
        <f t="shared" si="10"/>
        <v>0.175</v>
      </c>
      <c r="I364" s="156">
        <f t="shared" si="11"/>
        <v>3.945913165310413E-05</v>
      </c>
      <c r="J364" s="55"/>
      <c r="L364" s="127"/>
    </row>
    <row r="365" spans="1:12" ht="15.75" customHeight="1">
      <c r="A365" s="111" t="s">
        <v>15</v>
      </c>
      <c r="B365" s="158"/>
      <c r="C365" s="158" t="s">
        <v>479</v>
      </c>
      <c r="D365" s="158"/>
      <c r="E365" s="159">
        <f>SUM(E366)</f>
        <v>9000</v>
      </c>
      <c r="F365" s="162">
        <f>SUM(F366)</f>
        <v>9000</v>
      </c>
      <c r="G365" s="201">
        <f>SUM(G366)</f>
        <v>0</v>
      </c>
      <c r="H365" s="115">
        <f t="shared" si="10"/>
        <v>0</v>
      </c>
      <c r="I365" s="115">
        <f t="shared" si="11"/>
        <v>0</v>
      </c>
      <c r="J365" s="161">
        <v>0</v>
      </c>
      <c r="L365" s="127"/>
    </row>
    <row r="366" spans="1:12" ht="19.5" customHeight="1">
      <c r="A366" s="30" t="s">
        <v>48</v>
      </c>
      <c r="B366" s="24"/>
      <c r="C366" s="24"/>
      <c r="D366" s="24" t="s">
        <v>138</v>
      </c>
      <c r="E366" s="25">
        <v>9000</v>
      </c>
      <c r="F366" s="67">
        <v>9000</v>
      </c>
      <c r="G366" s="51">
        <v>0</v>
      </c>
      <c r="H366" s="156">
        <f t="shared" si="10"/>
        <v>0</v>
      </c>
      <c r="I366" s="156">
        <f t="shared" si="11"/>
        <v>0</v>
      </c>
      <c r="J366" s="55"/>
      <c r="L366" s="127"/>
    </row>
    <row r="367" spans="1:12" s="113" customFormat="1" ht="21" customHeight="1">
      <c r="A367" s="27" t="s">
        <v>148</v>
      </c>
      <c r="B367" s="21" t="s">
        <v>127</v>
      </c>
      <c r="C367" s="21"/>
      <c r="D367" s="21"/>
      <c r="E367" s="22">
        <f>SUM(E368,E370,E387,E407,E409,E412,E417,E437,E444,E457,E415,E372,E374,E378)</f>
        <v>4228244</v>
      </c>
      <c r="F367" s="52">
        <f>SUM(F368,F370,F387,F407,F409,F412,F417,F437,F444,F457,F415,F372,F374,F378)</f>
        <v>4581345.279999999</v>
      </c>
      <c r="G367" s="52">
        <f>SUM(G368,G370,G387,G407,G409,G412,G417,G437,G444,G457,G415,G372,G374,G378)</f>
        <v>2521007.75</v>
      </c>
      <c r="H367" s="39">
        <f t="shared" si="10"/>
        <v>0.5502767409838187</v>
      </c>
      <c r="I367" s="115">
        <f t="shared" si="11"/>
        <v>0.2842193620164167</v>
      </c>
      <c r="J367" s="107">
        <v>0</v>
      </c>
      <c r="L367" s="167"/>
    </row>
    <row r="368" spans="1:12" ht="15.75" customHeight="1">
      <c r="A368" s="170" t="s">
        <v>422</v>
      </c>
      <c r="B368" s="164"/>
      <c r="C368" s="164" t="s">
        <v>423</v>
      </c>
      <c r="D368" s="164"/>
      <c r="E368" s="165">
        <f>E369</f>
        <v>1500</v>
      </c>
      <c r="F368" s="166">
        <f>F369</f>
        <v>1500</v>
      </c>
      <c r="G368" s="166">
        <f>G369</f>
        <v>0</v>
      </c>
      <c r="H368" s="115">
        <f t="shared" si="10"/>
        <v>0</v>
      </c>
      <c r="I368" s="115">
        <f t="shared" si="11"/>
        <v>0</v>
      </c>
      <c r="J368" s="160"/>
      <c r="L368" s="127"/>
    </row>
    <row r="369" spans="1:12" ht="19.5" customHeight="1">
      <c r="A369" s="31" t="s">
        <v>12</v>
      </c>
      <c r="B369" s="28"/>
      <c r="C369" s="28"/>
      <c r="D369" s="28" t="s">
        <v>79</v>
      </c>
      <c r="E369" s="29">
        <v>1500</v>
      </c>
      <c r="F369" s="51">
        <v>1500</v>
      </c>
      <c r="G369" s="51">
        <v>0</v>
      </c>
      <c r="H369" s="156">
        <f t="shared" si="10"/>
        <v>0</v>
      </c>
      <c r="I369" s="156">
        <f t="shared" si="11"/>
        <v>0</v>
      </c>
      <c r="J369" s="51"/>
      <c r="L369" s="127"/>
    </row>
    <row r="370" spans="1:12" s="133" customFormat="1" ht="15.75" customHeight="1">
      <c r="A370" s="111" t="s">
        <v>178</v>
      </c>
      <c r="B370" s="164"/>
      <c r="C370" s="158" t="s">
        <v>179</v>
      </c>
      <c r="D370" s="158"/>
      <c r="E370" s="177">
        <f>SUM(E371)</f>
        <v>135800</v>
      </c>
      <c r="F370" s="160">
        <f>F371</f>
        <v>171141</v>
      </c>
      <c r="G370" s="160">
        <f>G371</f>
        <v>84299.92</v>
      </c>
      <c r="H370" s="115">
        <f t="shared" si="10"/>
        <v>0.4925758292869622</v>
      </c>
      <c r="I370" s="115">
        <f t="shared" si="11"/>
        <v>0.009504004690360418</v>
      </c>
      <c r="J370" s="161"/>
      <c r="L370" s="145"/>
    </row>
    <row r="371" spans="1:12" s="123" customFormat="1" ht="26.25" customHeight="1">
      <c r="A371" s="172" t="s">
        <v>393</v>
      </c>
      <c r="B371" s="21"/>
      <c r="C371" s="21"/>
      <c r="D371" s="41" t="s">
        <v>180</v>
      </c>
      <c r="E371" s="42">
        <v>135800</v>
      </c>
      <c r="F371" s="67">
        <v>171141</v>
      </c>
      <c r="G371" s="67">
        <v>84299.92</v>
      </c>
      <c r="H371" s="156">
        <f t="shared" si="10"/>
        <v>0.4925758292869622</v>
      </c>
      <c r="I371" s="156">
        <f t="shared" si="11"/>
        <v>0.009504004690360418</v>
      </c>
      <c r="J371" s="55"/>
      <c r="L371" s="127"/>
    </row>
    <row r="372" spans="1:12" s="113" customFormat="1" ht="15.75" customHeight="1">
      <c r="A372" s="178" t="s">
        <v>424</v>
      </c>
      <c r="B372" s="164"/>
      <c r="C372" s="164" t="s">
        <v>425</v>
      </c>
      <c r="D372" s="158"/>
      <c r="E372" s="159">
        <f>E373</f>
        <v>1500</v>
      </c>
      <c r="F372" s="162">
        <f>F373</f>
        <v>1500</v>
      </c>
      <c r="G372" s="162">
        <f>G373</f>
        <v>0</v>
      </c>
      <c r="H372" s="115">
        <f t="shared" si="10"/>
        <v>0</v>
      </c>
      <c r="I372" s="115">
        <f t="shared" si="11"/>
        <v>0</v>
      </c>
      <c r="J372" s="161"/>
      <c r="L372" s="167"/>
    </row>
    <row r="373" spans="1:12" ht="19.5" customHeight="1">
      <c r="A373" s="172" t="s">
        <v>53</v>
      </c>
      <c r="B373" s="21"/>
      <c r="C373" s="21"/>
      <c r="D373" s="36" t="s">
        <v>150</v>
      </c>
      <c r="E373" s="42">
        <v>1500</v>
      </c>
      <c r="F373" s="67">
        <v>1500</v>
      </c>
      <c r="G373" s="67">
        <v>0</v>
      </c>
      <c r="H373" s="156">
        <f t="shared" si="10"/>
        <v>0</v>
      </c>
      <c r="I373" s="156">
        <f t="shared" si="11"/>
        <v>0</v>
      </c>
      <c r="J373" s="55"/>
      <c r="L373" s="127"/>
    </row>
    <row r="374" spans="1:12" s="113" customFormat="1" ht="26.25" customHeight="1">
      <c r="A374" s="178" t="s">
        <v>426</v>
      </c>
      <c r="B374" s="164"/>
      <c r="C374" s="164" t="s">
        <v>427</v>
      </c>
      <c r="D374" s="158"/>
      <c r="E374" s="159">
        <f>E375+E376+E377</f>
        <v>2700</v>
      </c>
      <c r="F374" s="162">
        <f>F375+F376+F377</f>
        <v>2700</v>
      </c>
      <c r="G374" s="162">
        <f>G375+G376+G377</f>
        <v>0</v>
      </c>
      <c r="H374" s="115">
        <f t="shared" si="10"/>
        <v>0</v>
      </c>
      <c r="I374" s="115">
        <f t="shared" si="11"/>
        <v>0</v>
      </c>
      <c r="J374" s="161"/>
      <c r="L374" s="167"/>
    </row>
    <row r="375" spans="1:12" ht="19.5" customHeight="1">
      <c r="A375" s="172" t="s">
        <v>9</v>
      </c>
      <c r="B375" s="21"/>
      <c r="C375" s="21"/>
      <c r="D375" s="36" t="s">
        <v>83</v>
      </c>
      <c r="E375" s="42">
        <v>1200</v>
      </c>
      <c r="F375" s="128">
        <v>1200</v>
      </c>
      <c r="G375" s="67">
        <v>0</v>
      </c>
      <c r="H375" s="156">
        <f t="shared" si="10"/>
        <v>0</v>
      </c>
      <c r="I375" s="156">
        <f t="shared" si="11"/>
        <v>0</v>
      </c>
      <c r="J375" s="55"/>
      <c r="L375" s="127"/>
    </row>
    <row r="376" spans="1:12" s="113" customFormat="1" ht="19.5" customHeight="1">
      <c r="A376" s="172" t="s">
        <v>25</v>
      </c>
      <c r="B376" s="21"/>
      <c r="C376" s="21"/>
      <c r="D376" s="36" t="s">
        <v>84</v>
      </c>
      <c r="E376" s="42">
        <v>500</v>
      </c>
      <c r="F376" s="128">
        <v>500</v>
      </c>
      <c r="G376" s="67">
        <v>0</v>
      </c>
      <c r="H376" s="156">
        <f t="shared" si="10"/>
        <v>0</v>
      </c>
      <c r="I376" s="156">
        <f t="shared" si="11"/>
        <v>0</v>
      </c>
      <c r="J376" s="55"/>
      <c r="L376" s="167"/>
    </row>
    <row r="377" spans="1:12" ht="26.25" customHeight="1">
      <c r="A377" s="37" t="s">
        <v>222</v>
      </c>
      <c r="B377" s="21"/>
      <c r="C377" s="21"/>
      <c r="D377" s="36" t="s">
        <v>203</v>
      </c>
      <c r="E377" s="42">
        <v>1000</v>
      </c>
      <c r="F377" s="128">
        <v>1000</v>
      </c>
      <c r="G377" s="67">
        <v>0</v>
      </c>
      <c r="H377" s="156">
        <f t="shared" si="10"/>
        <v>0</v>
      </c>
      <c r="I377" s="156">
        <f t="shared" si="11"/>
        <v>0</v>
      </c>
      <c r="J377" s="55"/>
      <c r="L377" s="127"/>
    </row>
    <row r="378" spans="1:12" ht="15.75" customHeight="1">
      <c r="A378" s="111" t="s">
        <v>455</v>
      </c>
      <c r="B378" s="164"/>
      <c r="C378" s="164" t="s">
        <v>456</v>
      </c>
      <c r="D378" s="158"/>
      <c r="E378" s="159">
        <f>SUM(E379:E386)</f>
        <v>13379</v>
      </c>
      <c r="F378" s="162">
        <f>SUM(F379:F386)</f>
        <v>23886</v>
      </c>
      <c r="G378" s="162">
        <f>SUM(G379:G386)</f>
        <v>7568.450000000001</v>
      </c>
      <c r="H378" s="115">
        <f t="shared" si="10"/>
        <v>0.3168571548187223</v>
      </c>
      <c r="I378" s="115">
        <f t="shared" si="11"/>
        <v>0.0008532698998855315</v>
      </c>
      <c r="J378" s="161"/>
      <c r="L378" s="127"/>
    </row>
    <row r="379" spans="1:12" ht="19.5" customHeight="1">
      <c r="A379" s="26" t="s">
        <v>192</v>
      </c>
      <c r="B379" s="21"/>
      <c r="C379" s="21"/>
      <c r="D379" s="36" t="s">
        <v>151</v>
      </c>
      <c r="E379" s="42">
        <v>10080</v>
      </c>
      <c r="F379" s="128">
        <v>17597</v>
      </c>
      <c r="G379" s="67">
        <v>5673.95</v>
      </c>
      <c r="H379" s="156">
        <f t="shared" si="10"/>
        <v>0.3224384838324714</v>
      </c>
      <c r="I379" s="156">
        <f t="shared" si="11"/>
        <v>0.0006396832572660863</v>
      </c>
      <c r="J379" s="55"/>
      <c r="L379" s="127"/>
    </row>
    <row r="380" spans="1:12" ht="19.5" customHeight="1">
      <c r="A380" s="26" t="s">
        <v>20</v>
      </c>
      <c r="B380" s="21"/>
      <c r="C380" s="21"/>
      <c r="D380" s="36" t="s">
        <v>172</v>
      </c>
      <c r="E380" s="42">
        <v>475</v>
      </c>
      <c r="F380" s="128">
        <v>489</v>
      </c>
      <c r="G380" s="67">
        <v>488.39</v>
      </c>
      <c r="H380" s="156">
        <f t="shared" si="10"/>
        <v>0.9987525562372188</v>
      </c>
      <c r="I380" s="156">
        <f t="shared" si="11"/>
        <v>5.506127230874151E-05</v>
      </c>
      <c r="J380" s="55"/>
      <c r="L380" s="127"/>
    </row>
    <row r="381" spans="1:12" s="113" customFormat="1" ht="19.5" customHeight="1">
      <c r="A381" s="37" t="s">
        <v>21</v>
      </c>
      <c r="B381" s="21"/>
      <c r="C381" s="21"/>
      <c r="D381" s="36" t="s">
        <v>81</v>
      </c>
      <c r="E381" s="42">
        <v>1818</v>
      </c>
      <c r="F381" s="128">
        <v>3109</v>
      </c>
      <c r="G381" s="67">
        <v>825.8</v>
      </c>
      <c r="H381" s="156">
        <f t="shared" si="10"/>
        <v>0.26561595368285623</v>
      </c>
      <c r="I381" s="156">
        <f t="shared" si="11"/>
        <v>9.31010026260954E-05</v>
      </c>
      <c r="J381" s="55"/>
      <c r="L381" s="167"/>
    </row>
    <row r="382" spans="1:12" ht="19.5" customHeight="1">
      <c r="A382" s="26" t="s">
        <v>240</v>
      </c>
      <c r="B382" s="21"/>
      <c r="C382" s="21"/>
      <c r="D382" s="36" t="s">
        <v>82</v>
      </c>
      <c r="E382" s="42">
        <v>259</v>
      </c>
      <c r="F382" s="128">
        <v>444</v>
      </c>
      <c r="G382" s="67">
        <v>117.51</v>
      </c>
      <c r="H382" s="156">
        <f t="shared" si="10"/>
        <v>0.26466216216216215</v>
      </c>
      <c r="I382" s="156">
        <f t="shared" si="11"/>
        <v>1.3248121601589334E-05</v>
      </c>
      <c r="J382" s="55"/>
      <c r="L382" s="127"/>
    </row>
    <row r="383" spans="1:12" ht="19.5" customHeight="1">
      <c r="A383" s="26" t="s">
        <v>9</v>
      </c>
      <c r="B383" s="21"/>
      <c r="C383" s="21"/>
      <c r="D383" s="36" t="s">
        <v>83</v>
      </c>
      <c r="E383" s="42">
        <v>0</v>
      </c>
      <c r="F383" s="128">
        <v>300</v>
      </c>
      <c r="G383" s="67">
        <v>0</v>
      </c>
      <c r="H383" s="156">
        <f t="shared" si="10"/>
        <v>0</v>
      </c>
      <c r="I383" s="156">
        <f t="shared" si="11"/>
        <v>0</v>
      </c>
      <c r="J383" s="55"/>
      <c r="L383" s="127"/>
    </row>
    <row r="384" spans="1:12" ht="19.5" customHeight="1">
      <c r="A384" s="26" t="s">
        <v>12</v>
      </c>
      <c r="B384" s="21"/>
      <c r="C384" s="21"/>
      <c r="D384" s="36" t="s">
        <v>79</v>
      </c>
      <c r="E384" s="42">
        <v>0</v>
      </c>
      <c r="F384" s="128">
        <v>1000</v>
      </c>
      <c r="G384" s="67">
        <v>0</v>
      </c>
      <c r="H384" s="156">
        <f t="shared" si="10"/>
        <v>0</v>
      </c>
      <c r="I384" s="156">
        <f t="shared" si="11"/>
        <v>0</v>
      </c>
      <c r="J384" s="55"/>
      <c r="L384" s="127"/>
    </row>
    <row r="385" spans="1:12" ht="19.5" customHeight="1">
      <c r="A385" s="26" t="s">
        <v>25</v>
      </c>
      <c r="B385" s="21"/>
      <c r="C385" s="21"/>
      <c r="D385" s="36" t="s">
        <v>84</v>
      </c>
      <c r="E385" s="42">
        <v>200</v>
      </c>
      <c r="F385" s="128">
        <v>400</v>
      </c>
      <c r="G385" s="67">
        <v>12.8</v>
      </c>
      <c r="H385" s="156">
        <f t="shared" si="10"/>
        <v>0.032</v>
      </c>
      <c r="I385" s="156">
        <f t="shared" si="11"/>
        <v>1.4430768147420942E-06</v>
      </c>
      <c r="J385" s="55"/>
      <c r="L385" s="127"/>
    </row>
    <row r="386" spans="1:12" ht="19.5" customHeight="1">
      <c r="A386" s="37" t="s">
        <v>377</v>
      </c>
      <c r="B386" s="21"/>
      <c r="C386" s="21"/>
      <c r="D386" s="36" t="s">
        <v>143</v>
      </c>
      <c r="E386" s="42">
        <v>547</v>
      </c>
      <c r="F386" s="128">
        <v>547</v>
      </c>
      <c r="G386" s="67">
        <v>450</v>
      </c>
      <c r="H386" s="156">
        <f t="shared" si="10"/>
        <v>0.8226691042047533</v>
      </c>
      <c r="I386" s="156">
        <f aca="true" t="shared" si="12" ref="I386:I449">G386/8869936.7</f>
        <v>5.073316926827675E-05</v>
      </c>
      <c r="J386" s="55"/>
      <c r="L386" s="127"/>
    </row>
    <row r="387" spans="1:12" ht="51.75" customHeight="1">
      <c r="A387" s="191" t="s">
        <v>480</v>
      </c>
      <c r="B387" s="164"/>
      <c r="C387" s="158" t="s">
        <v>135</v>
      </c>
      <c r="D387" s="158"/>
      <c r="E387" s="159">
        <f>SUM(E388:E406)</f>
        <v>2830200</v>
      </c>
      <c r="F387" s="160">
        <f>SUM(F388:F406)</f>
        <v>2840131</v>
      </c>
      <c r="G387" s="160">
        <f>SUM(G388:G406)</f>
        <v>1608042.8900000001</v>
      </c>
      <c r="H387" s="115">
        <f t="shared" si="10"/>
        <v>0.5661861688774216</v>
      </c>
      <c r="I387" s="115">
        <f t="shared" si="12"/>
        <v>0.18129136028670872</v>
      </c>
      <c r="J387" s="161">
        <v>0</v>
      </c>
      <c r="L387" s="127"/>
    </row>
    <row r="388" spans="1:12" ht="64.5" customHeight="1">
      <c r="A388" s="179" t="s">
        <v>394</v>
      </c>
      <c r="B388" s="21"/>
      <c r="C388" s="41"/>
      <c r="D388" s="41" t="s">
        <v>271</v>
      </c>
      <c r="E388" s="42">
        <v>2000</v>
      </c>
      <c r="F388" s="128">
        <v>2000</v>
      </c>
      <c r="G388" s="128">
        <v>220</v>
      </c>
      <c r="H388" s="156">
        <f aca="true" t="shared" si="13" ref="H388:H453">G388/F388</f>
        <v>0.11</v>
      </c>
      <c r="I388" s="156">
        <f t="shared" si="12"/>
        <v>2.480288275337974E-05</v>
      </c>
      <c r="J388" s="107"/>
      <c r="L388" s="127"/>
    </row>
    <row r="389" spans="1:12" s="113" customFormat="1" ht="19.5" customHeight="1">
      <c r="A389" s="95" t="s">
        <v>374</v>
      </c>
      <c r="B389" s="21"/>
      <c r="C389" s="41"/>
      <c r="D389" s="41" t="s">
        <v>98</v>
      </c>
      <c r="E389" s="42">
        <v>150</v>
      </c>
      <c r="F389" s="56">
        <v>150</v>
      </c>
      <c r="G389" s="56">
        <v>42.59</v>
      </c>
      <c r="H389" s="156">
        <f t="shared" si="13"/>
        <v>0.28393333333333337</v>
      </c>
      <c r="I389" s="156">
        <f t="shared" si="12"/>
        <v>4.801612620302015E-06</v>
      </c>
      <c r="J389" s="55"/>
      <c r="L389" s="167"/>
    </row>
    <row r="390" spans="1:12" ht="19.5" customHeight="1">
      <c r="A390" s="40" t="s">
        <v>53</v>
      </c>
      <c r="B390" s="21"/>
      <c r="C390" s="41"/>
      <c r="D390" s="41" t="s">
        <v>150</v>
      </c>
      <c r="E390" s="42">
        <v>2604078</v>
      </c>
      <c r="F390" s="56">
        <v>2600583</v>
      </c>
      <c r="G390" s="56">
        <v>1461150.1</v>
      </c>
      <c r="H390" s="156">
        <f t="shared" si="13"/>
        <v>0.5618548225532506</v>
      </c>
      <c r="I390" s="156">
        <f t="shared" si="12"/>
        <v>0.1647306118881322</v>
      </c>
      <c r="J390" s="55"/>
      <c r="L390" s="127"/>
    </row>
    <row r="391" spans="1:12" ht="19.5" customHeight="1">
      <c r="A391" s="40" t="s">
        <v>19</v>
      </c>
      <c r="B391" s="21"/>
      <c r="C391" s="41"/>
      <c r="D391" s="41" t="s">
        <v>151</v>
      </c>
      <c r="E391" s="42">
        <v>68785</v>
      </c>
      <c r="F391" s="56">
        <v>71485</v>
      </c>
      <c r="G391" s="56">
        <v>31892.92</v>
      </c>
      <c r="H391" s="156">
        <f t="shared" si="13"/>
        <v>0.4461484227460306</v>
      </c>
      <c r="I391" s="156">
        <f t="shared" si="12"/>
        <v>0.003595619797376908</v>
      </c>
      <c r="J391" s="55"/>
      <c r="L391" s="127"/>
    </row>
    <row r="392" spans="1:12" ht="19.5" customHeight="1">
      <c r="A392" s="40" t="s">
        <v>20</v>
      </c>
      <c r="B392" s="21"/>
      <c r="C392" s="41"/>
      <c r="D392" s="41" t="s">
        <v>172</v>
      </c>
      <c r="E392" s="42">
        <v>5284</v>
      </c>
      <c r="F392" s="56">
        <v>5157</v>
      </c>
      <c r="G392" s="56">
        <v>5156.81</v>
      </c>
      <c r="H392" s="156">
        <f t="shared" si="13"/>
        <v>0.9999631568741517</v>
      </c>
      <c r="I392" s="156">
        <f t="shared" si="12"/>
        <v>0.0005813806991429827</v>
      </c>
      <c r="J392" s="55"/>
      <c r="L392" s="127"/>
    </row>
    <row r="393" spans="1:12" ht="19.5" customHeight="1">
      <c r="A393" s="40" t="s">
        <v>21</v>
      </c>
      <c r="B393" s="21"/>
      <c r="C393" s="41"/>
      <c r="D393" s="41" t="s">
        <v>81</v>
      </c>
      <c r="E393" s="42">
        <v>142755</v>
      </c>
      <c r="F393" s="56">
        <v>143220</v>
      </c>
      <c r="G393" s="56">
        <v>96538.66</v>
      </c>
      <c r="H393" s="156">
        <f t="shared" si="13"/>
        <v>0.6740585113810921</v>
      </c>
      <c r="I393" s="156">
        <f t="shared" si="12"/>
        <v>0.010883804841583595</v>
      </c>
      <c r="J393" s="55"/>
      <c r="L393" s="127"/>
    </row>
    <row r="394" spans="1:12" ht="19.5" customHeight="1">
      <c r="A394" s="40" t="s">
        <v>22</v>
      </c>
      <c r="B394" s="21"/>
      <c r="C394" s="41"/>
      <c r="D394" s="41" t="s">
        <v>82</v>
      </c>
      <c r="E394" s="42">
        <v>1100</v>
      </c>
      <c r="F394" s="56">
        <v>1166</v>
      </c>
      <c r="G394" s="56">
        <v>424.22</v>
      </c>
      <c r="H394" s="156">
        <f t="shared" si="13"/>
        <v>0.3638250428816467</v>
      </c>
      <c r="I394" s="156">
        <f t="shared" si="12"/>
        <v>4.782672237108525E-05</v>
      </c>
      <c r="J394" s="55"/>
      <c r="L394" s="127"/>
    </row>
    <row r="395" spans="1:12" ht="19.5" customHeight="1">
      <c r="A395" s="37" t="s">
        <v>165</v>
      </c>
      <c r="B395" s="21"/>
      <c r="C395" s="41"/>
      <c r="D395" s="36" t="s">
        <v>166</v>
      </c>
      <c r="E395" s="42">
        <v>400</v>
      </c>
      <c r="F395" s="56">
        <v>400</v>
      </c>
      <c r="G395" s="56">
        <v>0</v>
      </c>
      <c r="H395" s="156">
        <f t="shared" si="13"/>
        <v>0</v>
      </c>
      <c r="I395" s="156">
        <f t="shared" si="12"/>
        <v>0</v>
      </c>
      <c r="J395" s="55"/>
      <c r="L395" s="127"/>
    </row>
    <row r="396" spans="1:12" ht="19.5" customHeight="1">
      <c r="A396" s="40" t="s">
        <v>9</v>
      </c>
      <c r="B396" s="21"/>
      <c r="C396" s="41"/>
      <c r="D396" s="41" t="s">
        <v>83</v>
      </c>
      <c r="E396" s="42">
        <v>717</v>
      </c>
      <c r="F396" s="56">
        <v>717</v>
      </c>
      <c r="G396" s="56">
        <v>715.81</v>
      </c>
      <c r="H396" s="156">
        <f t="shared" si="13"/>
        <v>0.9983403068340306</v>
      </c>
      <c r="I396" s="156">
        <f t="shared" si="12"/>
        <v>8.070068865316705E-05</v>
      </c>
      <c r="J396" s="55"/>
      <c r="L396" s="127"/>
    </row>
    <row r="397" spans="1:12" ht="19.5" customHeight="1" hidden="1">
      <c r="A397" s="40" t="s">
        <v>11</v>
      </c>
      <c r="B397" s="21"/>
      <c r="C397" s="41"/>
      <c r="D397" s="41" t="s">
        <v>136</v>
      </c>
      <c r="E397" s="42">
        <v>0</v>
      </c>
      <c r="F397" s="56">
        <v>0</v>
      </c>
      <c r="G397" s="56">
        <v>0</v>
      </c>
      <c r="H397" s="156" t="e">
        <f t="shared" si="13"/>
        <v>#DIV/0!</v>
      </c>
      <c r="I397" s="156">
        <f t="shared" si="12"/>
        <v>0</v>
      </c>
      <c r="J397" s="55"/>
      <c r="L397" s="127"/>
    </row>
    <row r="398" spans="1:12" ht="19.5" customHeight="1">
      <c r="A398" s="40" t="s">
        <v>48</v>
      </c>
      <c r="B398" s="21"/>
      <c r="C398" s="41"/>
      <c r="D398" s="41" t="s">
        <v>138</v>
      </c>
      <c r="E398" s="42">
        <v>200</v>
      </c>
      <c r="F398" s="56">
        <v>0</v>
      </c>
      <c r="G398" s="56">
        <v>0</v>
      </c>
      <c r="H398" s="156"/>
      <c r="I398" s="156">
        <f t="shared" si="12"/>
        <v>0</v>
      </c>
      <c r="J398" s="55"/>
      <c r="L398" s="127"/>
    </row>
    <row r="399" spans="1:12" ht="19.5" customHeight="1">
      <c r="A399" s="40" t="s">
        <v>12</v>
      </c>
      <c r="B399" s="21"/>
      <c r="C399" s="41"/>
      <c r="D399" s="41" t="s">
        <v>79</v>
      </c>
      <c r="E399" s="42">
        <v>550</v>
      </c>
      <c r="F399" s="56">
        <v>550</v>
      </c>
      <c r="G399" s="56">
        <v>550</v>
      </c>
      <c r="H399" s="156">
        <f t="shared" si="13"/>
        <v>1</v>
      </c>
      <c r="I399" s="156">
        <f t="shared" si="12"/>
        <v>6.200720688344935E-05</v>
      </c>
      <c r="J399" s="55"/>
      <c r="L399" s="127"/>
    </row>
    <row r="400" spans="1:12" ht="26.25" customHeight="1">
      <c r="A400" s="37" t="s">
        <v>478</v>
      </c>
      <c r="B400" s="21"/>
      <c r="C400" s="41"/>
      <c r="D400" s="41" t="s">
        <v>209</v>
      </c>
      <c r="E400" s="42">
        <v>650</v>
      </c>
      <c r="F400" s="56">
        <v>972</v>
      </c>
      <c r="G400" s="56">
        <v>931.35</v>
      </c>
      <c r="H400" s="156">
        <f t="shared" si="13"/>
        <v>0.958179012345679</v>
      </c>
      <c r="I400" s="156">
        <f t="shared" si="12"/>
        <v>0.00010500074932891011</v>
      </c>
      <c r="J400" s="55"/>
      <c r="L400" s="127"/>
    </row>
    <row r="401" spans="1:12" ht="19.5" customHeight="1">
      <c r="A401" s="40" t="s">
        <v>25</v>
      </c>
      <c r="B401" s="21"/>
      <c r="C401" s="41"/>
      <c r="D401" s="41" t="s">
        <v>84</v>
      </c>
      <c r="E401" s="42">
        <v>200</v>
      </c>
      <c r="F401" s="56">
        <v>150</v>
      </c>
      <c r="G401" s="56">
        <v>0</v>
      </c>
      <c r="H401" s="156">
        <f t="shared" si="13"/>
        <v>0</v>
      </c>
      <c r="I401" s="156">
        <f t="shared" si="12"/>
        <v>0</v>
      </c>
      <c r="J401" s="55"/>
      <c r="L401" s="127"/>
    </row>
    <row r="402" spans="1:12" ht="19.5" customHeight="1">
      <c r="A402" s="40" t="s">
        <v>390</v>
      </c>
      <c r="B402" s="21"/>
      <c r="C402" s="41"/>
      <c r="D402" s="41" t="s">
        <v>143</v>
      </c>
      <c r="E402" s="42">
        <v>2331</v>
      </c>
      <c r="F402" s="56">
        <v>2331</v>
      </c>
      <c r="G402" s="56">
        <v>1930</v>
      </c>
      <c r="H402" s="156">
        <f t="shared" si="13"/>
        <v>0.827970827970828</v>
      </c>
      <c r="I402" s="156">
        <f t="shared" si="12"/>
        <v>0.00021758892597283138</v>
      </c>
      <c r="J402" s="55"/>
      <c r="L402" s="127"/>
    </row>
    <row r="403" spans="1:12" ht="64.5" customHeight="1">
      <c r="A403" s="179" t="s">
        <v>399</v>
      </c>
      <c r="B403" s="21"/>
      <c r="C403" s="41"/>
      <c r="D403" s="41" t="s">
        <v>272</v>
      </c>
      <c r="E403" s="42">
        <v>100</v>
      </c>
      <c r="F403" s="56">
        <v>0</v>
      </c>
      <c r="G403" s="56">
        <v>0</v>
      </c>
      <c r="H403" s="156"/>
      <c r="I403" s="156">
        <f t="shared" si="12"/>
        <v>0</v>
      </c>
      <c r="J403" s="55"/>
      <c r="L403" s="127"/>
    </row>
    <row r="404" spans="1:12" ht="19.5" customHeight="1">
      <c r="A404" s="179" t="s">
        <v>16</v>
      </c>
      <c r="B404" s="21"/>
      <c r="C404" s="41"/>
      <c r="D404" s="36" t="s">
        <v>486</v>
      </c>
      <c r="E404" s="42">
        <v>0</v>
      </c>
      <c r="F404" s="56">
        <v>10100</v>
      </c>
      <c r="G404" s="56">
        <v>7740.75</v>
      </c>
      <c r="H404" s="156">
        <f t="shared" si="13"/>
        <v>0.7664108910891089</v>
      </c>
      <c r="I404" s="156">
        <f t="shared" si="12"/>
        <v>0.0008726950666964738</v>
      </c>
      <c r="J404" s="55"/>
      <c r="L404" s="127"/>
    </row>
    <row r="405" spans="1:12" ht="19.5" customHeight="1">
      <c r="A405" s="95" t="s">
        <v>93</v>
      </c>
      <c r="B405" s="21"/>
      <c r="C405" s="41"/>
      <c r="D405" s="41" t="s">
        <v>94</v>
      </c>
      <c r="E405" s="42">
        <v>500</v>
      </c>
      <c r="F405" s="56">
        <v>1150</v>
      </c>
      <c r="G405" s="56">
        <v>749.68</v>
      </c>
      <c r="H405" s="156">
        <f t="shared" si="13"/>
        <v>0.651895652173913</v>
      </c>
      <c r="I405" s="156">
        <f t="shared" si="12"/>
        <v>8.451920519342602E-05</v>
      </c>
      <c r="J405" s="55"/>
      <c r="L405" s="127"/>
    </row>
    <row r="406" spans="1:12" ht="26.25" customHeight="1">
      <c r="A406" s="40" t="s">
        <v>211</v>
      </c>
      <c r="B406" s="21"/>
      <c r="C406" s="41"/>
      <c r="D406" s="41" t="s">
        <v>203</v>
      </c>
      <c r="E406" s="42">
        <v>400</v>
      </c>
      <c r="F406" s="56">
        <v>0</v>
      </c>
      <c r="G406" s="56">
        <v>0</v>
      </c>
      <c r="H406" s="156"/>
      <c r="I406" s="156">
        <f t="shared" si="12"/>
        <v>0</v>
      </c>
      <c r="J406" s="55"/>
      <c r="L406" s="127"/>
    </row>
    <row r="407" spans="1:12" ht="63" customHeight="1">
      <c r="A407" s="178" t="s">
        <v>342</v>
      </c>
      <c r="B407" s="158"/>
      <c r="C407" s="158" t="s">
        <v>128</v>
      </c>
      <c r="D407" s="158"/>
      <c r="E407" s="159">
        <f>SUM(E408)</f>
        <v>32200</v>
      </c>
      <c r="F407" s="160">
        <f>F408</f>
        <v>32200</v>
      </c>
      <c r="G407" s="160">
        <f>G408</f>
        <v>22762.18</v>
      </c>
      <c r="H407" s="115">
        <f t="shared" si="13"/>
        <v>0.7069</v>
      </c>
      <c r="I407" s="115">
        <f t="shared" si="12"/>
        <v>0.0025662167352332966</v>
      </c>
      <c r="J407" s="161"/>
      <c r="L407" s="127"/>
    </row>
    <row r="408" spans="1:12" ht="19.5" customHeight="1">
      <c r="A408" s="26" t="s">
        <v>54</v>
      </c>
      <c r="B408" s="24"/>
      <c r="C408" s="24"/>
      <c r="D408" s="24">
        <v>4130</v>
      </c>
      <c r="E408" s="25">
        <v>32200</v>
      </c>
      <c r="F408" s="56">
        <v>32200</v>
      </c>
      <c r="G408" s="56">
        <v>22762.18</v>
      </c>
      <c r="H408" s="156">
        <f t="shared" si="13"/>
        <v>0.7069</v>
      </c>
      <c r="I408" s="156">
        <f t="shared" si="12"/>
        <v>0.0025662167352332966</v>
      </c>
      <c r="J408" s="55"/>
      <c r="L408" s="127"/>
    </row>
    <row r="409" spans="1:12" s="113" customFormat="1" ht="26.25" customHeight="1">
      <c r="A409" s="111" t="s">
        <v>247</v>
      </c>
      <c r="B409" s="158"/>
      <c r="C409" s="158" t="s">
        <v>129</v>
      </c>
      <c r="D409" s="158"/>
      <c r="E409" s="159">
        <f>SUM(E410,E411)</f>
        <v>138700</v>
      </c>
      <c r="F409" s="160">
        <f>F410+F411</f>
        <v>230841</v>
      </c>
      <c r="G409" s="160">
        <f>G410+G411</f>
        <v>137863.28</v>
      </c>
      <c r="H409" s="115">
        <f t="shared" si="13"/>
        <v>0.5972218106835441</v>
      </c>
      <c r="I409" s="115">
        <f t="shared" si="12"/>
        <v>0.015542758044710737</v>
      </c>
      <c r="J409" s="161"/>
      <c r="L409" s="167"/>
    </row>
    <row r="410" spans="1:12" ht="19.5" customHeight="1">
      <c r="A410" s="26" t="s">
        <v>53</v>
      </c>
      <c r="B410" s="24"/>
      <c r="C410" s="24"/>
      <c r="D410" s="24">
        <v>3110</v>
      </c>
      <c r="E410" s="25">
        <v>133700</v>
      </c>
      <c r="F410" s="56">
        <v>225841</v>
      </c>
      <c r="G410" s="56">
        <v>137863.28</v>
      </c>
      <c r="H410" s="156">
        <f t="shared" si="13"/>
        <v>0.610443984927449</v>
      </c>
      <c r="I410" s="156">
        <f t="shared" si="12"/>
        <v>0.015542758044710737</v>
      </c>
      <c r="J410" s="55"/>
      <c r="L410" s="127"/>
    </row>
    <row r="411" spans="1:12" s="113" customFormat="1" ht="19.5" customHeight="1">
      <c r="A411" s="37" t="s">
        <v>12</v>
      </c>
      <c r="B411" s="24"/>
      <c r="C411" s="24"/>
      <c r="D411" s="36" t="s">
        <v>79</v>
      </c>
      <c r="E411" s="25">
        <v>5000</v>
      </c>
      <c r="F411" s="67">
        <v>5000</v>
      </c>
      <c r="G411" s="67">
        <v>0</v>
      </c>
      <c r="H411" s="156">
        <f t="shared" si="13"/>
        <v>0</v>
      </c>
      <c r="I411" s="156">
        <f t="shared" si="12"/>
        <v>0</v>
      </c>
      <c r="J411" s="55"/>
      <c r="L411" s="167"/>
    </row>
    <row r="412" spans="1:12" ht="15.75" customHeight="1">
      <c r="A412" s="111" t="s">
        <v>55</v>
      </c>
      <c r="B412" s="158"/>
      <c r="C412" s="158" t="s">
        <v>152</v>
      </c>
      <c r="D412" s="158"/>
      <c r="E412" s="159">
        <f>SUM(E413)</f>
        <v>326000</v>
      </c>
      <c r="F412" s="160">
        <f>SUM(F413,F414)</f>
        <v>343266.27999999997</v>
      </c>
      <c r="G412" s="160">
        <f>SUM(G413:G414)</f>
        <v>161976.73</v>
      </c>
      <c r="H412" s="115">
        <f t="shared" si="13"/>
        <v>0.4718690399767784</v>
      </c>
      <c r="I412" s="115">
        <f t="shared" si="12"/>
        <v>0.01826131746802658</v>
      </c>
      <c r="J412" s="161"/>
      <c r="L412" s="127"/>
    </row>
    <row r="413" spans="1:12" ht="19.5" customHeight="1">
      <c r="A413" s="26" t="s">
        <v>53</v>
      </c>
      <c r="B413" s="24"/>
      <c r="C413" s="24"/>
      <c r="D413" s="24">
        <v>3110</v>
      </c>
      <c r="E413" s="25">
        <v>326000</v>
      </c>
      <c r="F413" s="58">
        <v>343123.8</v>
      </c>
      <c r="G413" s="58">
        <v>161966.73</v>
      </c>
      <c r="H413" s="156">
        <f t="shared" si="13"/>
        <v>0.4720358366280626</v>
      </c>
      <c r="I413" s="156">
        <f t="shared" si="12"/>
        <v>0.01826019006426506</v>
      </c>
      <c r="J413" s="55"/>
      <c r="L413" s="127"/>
    </row>
    <row r="414" spans="1:12" ht="19.5" customHeight="1">
      <c r="A414" s="26" t="s">
        <v>9</v>
      </c>
      <c r="B414" s="24"/>
      <c r="C414" s="24"/>
      <c r="D414" s="24" t="s">
        <v>83</v>
      </c>
      <c r="E414" s="25">
        <v>0</v>
      </c>
      <c r="F414" s="58">
        <v>142.48</v>
      </c>
      <c r="G414" s="58">
        <v>10</v>
      </c>
      <c r="H414" s="156">
        <f t="shared" si="13"/>
        <v>0.07018528916339135</v>
      </c>
      <c r="I414" s="156">
        <f t="shared" si="12"/>
        <v>1.127403761517261E-06</v>
      </c>
      <c r="J414" s="55"/>
      <c r="L414" s="127"/>
    </row>
    <row r="415" spans="1:12" s="113" customFormat="1" ht="15.75" customHeight="1">
      <c r="A415" s="111" t="s">
        <v>281</v>
      </c>
      <c r="B415" s="158"/>
      <c r="C415" s="158" t="s">
        <v>282</v>
      </c>
      <c r="D415" s="158"/>
      <c r="E415" s="159">
        <f>SUM(E416)</f>
        <v>74100</v>
      </c>
      <c r="F415" s="162">
        <f>SUM(F416)</f>
        <v>110508</v>
      </c>
      <c r="G415" s="162">
        <f>SUM(G416)</f>
        <v>105684.48</v>
      </c>
      <c r="H415" s="39">
        <f t="shared" si="13"/>
        <v>0.9563513953740905</v>
      </c>
      <c r="I415" s="115">
        <f t="shared" si="12"/>
        <v>0.011914908028599572</v>
      </c>
      <c r="J415" s="161"/>
      <c r="L415" s="167"/>
    </row>
    <row r="416" spans="1:12" ht="19.5" customHeight="1">
      <c r="A416" s="26" t="s">
        <v>53</v>
      </c>
      <c r="B416" s="24"/>
      <c r="C416" s="24"/>
      <c r="D416" s="24" t="s">
        <v>150</v>
      </c>
      <c r="E416" s="25">
        <v>74100</v>
      </c>
      <c r="F416" s="67">
        <v>110508</v>
      </c>
      <c r="G416" s="67">
        <v>105684.48</v>
      </c>
      <c r="H416" s="156">
        <f t="shared" si="13"/>
        <v>0.9563513953740905</v>
      </c>
      <c r="I416" s="156">
        <f t="shared" si="12"/>
        <v>0.011914908028599572</v>
      </c>
      <c r="J416" s="55"/>
      <c r="L416" s="127"/>
    </row>
    <row r="417" spans="1:12" s="113" customFormat="1" ht="15.75" customHeight="1">
      <c r="A417" s="111" t="s">
        <v>56</v>
      </c>
      <c r="B417" s="158"/>
      <c r="C417" s="158" t="s">
        <v>130</v>
      </c>
      <c r="D417" s="158"/>
      <c r="E417" s="159">
        <f>SUM(E418:E436)</f>
        <v>408769</v>
      </c>
      <c r="F417" s="160">
        <f>SUM(F418:F436)</f>
        <v>426072</v>
      </c>
      <c r="G417" s="160">
        <f>SUM(G418:G436)</f>
        <v>201949.09999999998</v>
      </c>
      <c r="H417" s="115">
        <f t="shared" si="13"/>
        <v>0.47397881109296075</v>
      </c>
      <c r="I417" s="115">
        <f t="shared" si="12"/>
        <v>0.022767817497502545</v>
      </c>
      <c r="J417" s="161"/>
      <c r="L417" s="167"/>
    </row>
    <row r="418" spans="1:12" ht="19.5" customHeight="1">
      <c r="A418" s="40" t="s">
        <v>374</v>
      </c>
      <c r="B418" s="24"/>
      <c r="C418" s="24"/>
      <c r="D418" s="24" t="s">
        <v>98</v>
      </c>
      <c r="E418" s="25">
        <v>5010</v>
      </c>
      <c r="F418" s="67">
        <v>5010</v>
      </c>
      <c r="G418" s="67">
        <v>2611.06</v>
      </c>
      <c r="H418" s="156">
        <f t="shared" si="13"/>
        <v>0.5211696606786427</v>
      </c>
      <c r="I418" s="156">
        <f t="shared" si="12"/>
        <v>0.00029437188655472593</v>
      </c>
      <c r="J418" s="55"/>
      <c r="L418" s="127"/>
    </row>
    <row r="419" spans="1:13" s="113" customFormat="1" ht="19.5" customHeight="1">
      <c r="A419" s="26" t="s">
        <v>19</v>
      </c>
      <c r="B419" s="24"/>
      <c r="C419" s="24"/>
      <c r="D419" s="24">
        <v>4010</v>
      </c>
      <c r="E419" s="25">
        <v>247404</v>
      </c>
      <c r="F419" s="67">
        <v>256854</v>
      </c>
      <c r="G419" s="67">
        <v>118946.39</v>
      </c>
      <c r="H419" s="156">
        <f t="shared" si="13"/>
        <v>0.4630894983142174</v>
      </c>
      <c r="I419" s="156">
        <f t="shared" si="12"/>
        <v>0.013410060750489911</v>
      </c>
      <c r="J419" s="55"/>
      <c r="L419" s="167"/>
      <c r="M419" s="167"/>
    </row>
    <row r="420" spans="1:12" ht="19.5" customHeight="1">
      <c r="A420" s="26" t="s">
        <v>20</v>
      </c>
      <c r="B420" s="24"/>
      <c r="C420" s="24"/>
      <c r="D420" s="24">
        <v>4040</v>
      </c>
      <c r="E420" s="25">
        <v>19082</v>
      </c>
      <c r="F420" s="67">
        <v>19335</v>
      </c>
      <c r="G420" s="67">
        <v>19334.88</v>
      </c>
      <c r="H420" s="156">
        <f t="shared" si="13"/>
        <v>0.9999937936384795</v>
      </c>
      <c r="I420" s="156">
        <f t="shared" si="12"/>
        <v>0.002179821644048486</v>
      </c>
      <c r="J420" s="55"/>
      <c r="L420" s="127"/>
    </row>
    <row r="421" spans="1:12" ht="19.5" customHeight="1">
      <c r="A421" s="26" t="s">
        <v>21</v>
      </c>
      <c r="B421" s="24"/>
      <c r="C421" s="24"/>
      <c r="D421" s="24">
        <v>4110</v>
      </c>
      <c r="E421" s="25">
        <v>45889</v>
      </c>
      <c r="F421" s="58">
        <v>47517</v>
      </c>
      <c r="G421" s="58">
        <v>20710.01</v>
      </c>
      <c r="H421" s="156">
        <f t="shared" si="13"/>
        <v>0.43584422417240143</v>
      </c>
      <c r="I421" s="156">
        <f t="shared" si="12"/>
        <v>0.002334854317506009</v>
      </c>
      <c r="J421" s="55"/>
      <c r="L421" s="127"/>
    </row>
    <row r="422" spans="1:12" ht="19.5" customHeight="1">
      <c r="A422" s="26" t="s">
        <v>22</v>
      </c>
      <c r="B422" s="24"/>
      <c r="C422" s="24"/>
      <c r="D422" s="24">
        <v>4120</v>
      </c>
      <c r="E422" s="25">
        <v>6529</v>
      </c>
      <c r="F422" s="67">
        <v>6761</v>
      </c>
      <c r="G422" s="67">
        <v>2823.33</v>
      </c>
      <c r="H422" s="156">
        <f t="shared" si="13"/>
        <v>0.41759059310752844</v>
      </c>
      <c r="I422" s="156">
        <f t="shared" si="12"/>
        <v>0.00031830328620045285</v>
      </c>
      <c r="J422" s="55"/>
      <c r="L422" s="127"/>
    </row>
    <row r="423" spans="1:12" ht="19.5" customHeight="1">
      <c r="A423" s="37" t="s">
        <v>165</v>
      </c>
      <c r="B423" s="24"/>
      <c r="C423" s="24"/>
      <c r="D423" s="36" t="s">
        <v>166</v>
      </c>
      <c r="E423" s="25">
        <v>3500</v>
      </c>
      <c r="F423" s="67">
        <v>5600</v>
      </c>
      <c r="G423" s="67">
        <v>1600</v>
      </c>
      <c r="H423" s="156">
        <f t="shared" si="13"/>
        <v>0.2857142857142857</v>
      </c>
      <c r="I423" s="156">
        <f t="shared" si="12"/>
        <v>0.00018038460184276176</v>
      </c>
      <c r="J423" s="55"/>
      <c r="L423" s="127"/>
    </row>
    <row r="424" spans="1:12" ht="19.5" customHeight="1">
      <c r="A424" s="37" t="s">
        <v>9</v>
      </c>
      <c r="B424" s="24"/>
      <c r="C424" s="24"/>
      <c r="D424" s="24">
        <v>4210</v>
      </c>
      <c r="E424" s="25">
        <v>26000</v>
      </c>
      <c r="F424" s="67">
        <v>26000</v>
      </c>
      <c r="G424" s="67">
        <v>9319.24</v>
      </c>
      <c r="H424" s="156">
        <f t="shared" si="13"/>
        <v>0.35843230769230766</v>
      </c>
      <c r="I424" s="156">
        <f t="shared" si="12"/>
        <v>0.0010506546230482118</v>
      </c>
      <c r="J424" s="55"/>
      <c r="L424" s="127"/>
    </row>
    <row r="425" spans="1:12" ht="19.5" customHeight="1">
      <c r="A425" s="37" t="s">
        <v>10</v>
      </c>
      <c r="B425" s="24"/>
      <c r="C425" s="24"/>
      <c r="D425" s="24" t="s">
        <v>154</v>
      </c>
      <c r="E425" s="25">
        <v>12006</v>
      </c>
      <c r="F425" s="67">
        <v>12006</v>
      </c>
      <c r="G425" s="67">
        <v>5265.13</v>
      </c>
      <c r="H425" s="156">
        <f t="shared" si="13"/>
        <v>0.43854156255205734</v>
      </c>
      <c r="I425" s="156">
        <f t="shared" si="12"/>
        <v>0.0005935927366877376</v>
      </c>
      <c r="J425" s="55"/>
      <c r="L425" s="127"/>
    </row>
    <row r="426" spans="1:12" ht="19.5" customHeight="1">
      <c r="A426" s="37" t="s">
        <v>11</v>
      </c>
      <c r="B426" s="24"/>
      <c r="C426" s="24"/>
      <c r="D426" s="36" t="s">
        <v>136</v>
      </c>
      <c r="E426" s="25">
        <v>3300</v>
      </c>
      <c r="F426" s="67">
        <v>3300</v>
      </c>
      <c r="G426" s="67">
        <v>1938.05</v>
      </c>
      <c r="H426" s="156">
        <f t="shared" si="13"/>
        <v>0.5872878787878788</v>
      </c>
      <c r="I426" s="156">
        <f t="shared" si="12"/>
        <v>0.00021849648600085275</v>
      </c>
      <c r="J426" s="55"/>
      <c r="L426" s="127"/>
    </row>
    <row r="427" spans="1:12" ht="19.5" customHeight="1">
      <c r="A427" s="37" t="s">
        <v>48</v>
      </c>
      <c r="B427" s="24"/>
      <c r="C427" s="24"/>
      <c r="D427" s="36" t="s">
        <v>138</v>
      </c>
      <c r="E427" s="25">
        <v>575</v>
      </c>
      <c r="F427" s="67">
        <v>575</v>
      </c>
      <c r="G427" s="67">
        <v>480</v>
      </c>
      <c r="H427" s="156">
        <f t="shared" si="13"/>
        <v>0.8347826086956521</v>
      </c>
      <c r="I427" s="156">
        <f t="shared" si="12"/>
        <v>5.411538055282853E-05</v>
      </c>
      <c r="J427" s="55"/>
      <c r="L427" s="127"/>
    </row>
    <row r="428" spans="1:12" ht="19.5" customHeight="1">
      <c r="A428" s="26" t="s">
        <v>12</v>
      </c>
      <c r="B428" s="24"/>
      <c r="C428" s="24"/>
      <c r="D428" s="24">
        <v>4300</v>
      </c>
      <c r="E428" s="25">
        <v>17000</v>
      </c>
      <c r="F428" s="67">
        <v>20893</v>
      </c>
      <c r="G428" s="67">
        <v>7160.17</v>
      </c>
      <c r="H428" s="156">
        <f t="shared" si="13"/>
        <v>0.3427066481596707</v>
      </c>
      <c r="I428" s="156">
        <f t="shared" si="12"/>
        <v>0.0008072402591103047</v>
      </c>
      <c r="J428" s="55"/>
      <c r="L428" s="127"/>
    </row>
    <row r="429" spans="1:12" ht="19.5" customHeight="1">
      <c r="A429" s="37" t="s">
        <v>382</v>
      </c>
      <c r="B429" s="24"/>
      <c r="C429" s="24"/>
      <c r="D429" s="36" t="s">
        <v>167</v>
      </c>
      <c r="E429" s="25">
        <v>1548</v>
      </c>
      <c r="F429" s="67">
        <v>1548</v>
      </c>
      <c r="G429" s="67">
        <v>765.49</v>
      </c>
      <c r="H429" s="156">
        <f t="shared" si="13"/>
        <v>0.49450258397932817</v>
      </c>
      <c r="I429" s="156">
        <f t="shared" si="12"/>
        <v>8.630163054038481E-05</v>
      </c>
      <c r="J429" s="55"/>
      <c r="L429" s="127"/>
    </row>
    <row r="430" spans="1:12" ht="38.25" customHeight="1">
      <c r="A430" s="37" t="s">
        <v>410</v>
      </c>
      <c r="B430" s="24"/>
      <c r="C430" s="24"/>
      <c r="D430" s="36" t="s">
        <v>207</v>
      </c>
      <c r="E430" s="25">
        <v>840</v>
      </c>
      <c r="F430" s="67">
        <v>840</v>
      </c>
      <c r="G430" s="67">
        <v>342.5</v>
      </c>
      <c r="H430" s="156">
        <f t="shared" si="13"/>
        <v>0.40773809523809523</v>
      </c>
      <c r="I430" s="156">
        <f t="shared" si="12"/>
        <v>3.861357883196619E-05</v>
      </c>
      <c r="J430" s="55"/>
      <c r="L430" s="127"/>
    </row>
    <row r="431" spans="1:12" ht="38.25" customHeight="1">
      <c r="A431" s="37" t="s">
        <v>376</v>
      </c>
      <c r="B431" s="24"/>
      <c r="C431" s="24"/>
      <c r="D431" s="36" t="s">
        <v>209</v>
      </c>
      <c r="E431" s="25">
        <v>2000</v>
      </c>
      <c r="F431" s="67">
        <v>2000</v>
      </c>
      <c r="G431" s="67">
        <v>1020.71</v>
      </c>
      <c r="H431" s="156">
        <f t="shared" si="13"/>
        <v>0.510355</v>
      </c>
      <c r="I431" s="156">
        <f t="shared" si="12"/>
        <v>0.00011507522934182834</v>
      </c>
      <c r="J431" s="55"/>
      <c r="L431" s="127"/>
    </row>
    <row r="432" spans="1:12" ht="19.5" customHeight="1">
      <c r="A432" s="26" t="s">
        <v>25</v>
      </c>
      <c r="B432" s="24"/>
      <c r="C432" s="24"/>
      <c r="D432" s="24">
        <v>4410</v>
      </c>
      <c r="E432" s="25">
        <v>3125</v>
      </c>
      <c r="F432" s="67">
        <v>2872</v>
      </c>
      <c r="G432" s="67">
        <v>1023.14</v>
      </c>
      <c r="H432" s="156">
        <f t="shared" si="13"/>
        <v>0.35624651810584956</v>
      </c>
      <c r="I432" s="156">
        <f t="shared" si="12"/>
        <v>0.00011534918845587704</v>
      </c>
      <c r="J432" s="55"/>
      <c r="L432" s="127"/>
    </row>
    <row r="433" spans="1:12" ht="19.5" customHeight="1">
      <c r="A433" s="37" t="s">
        <v>26</v>
      </c>
      <c r="B433" s="24"/>
      <c r="C433" s="24"/>
      <c r="D433" s="36" t="s">
        <v>92</v>
      </c>
      <c r="E433" s="25">
        <v>1600</v>
      </c>
      <c r="F433" s="67">
        <v>1600</v>
      </c>
      <c r="G433" s="67">
        <v>969</v>
      </c>
      <c r="H433" s="156">
        <f t="shared" si="13"/>
        <v>0.605625</v>
      </c>
      <c r="I433" s="156">
        <f t="shared" si="12"/>
        <v>0.00010924542449102259</v>
      </c>
      <c r="J433" s="55"/>
      <c r="L433" s="127"/>
    </row>
    <row r="434" spans="1:12" ht="19.5" customHeight="1">
      <c r="A434" s="26" t="s">
        <v>377</v>
      </c>
      <c r="B434" s="24"/>
      <c r="C434" s="24"/>
      <c r="D434" s="24">
        <v>4440</v>
      </c>
      <c r="E434" s="25">
        <v>8821</v>
      </c>
      <c r="F434" s="67">
        <v>8821</v>
      </c>
      <c r="G434" s="67">
        <v>6620</v>
      </c>
      <c r="H434" s="156">
        <f t="shared" si="13"/>
        <v>0.7504818047840381</v>
      </c>
      <c r="I434" s="156">
        <f t="shared" si="12"/>
        <v>0.0007463412901244267</v>
      </c>
      <c r="J434" s="55"/>
      <c r="L434" s="127"/>
    </row>
    <row r="435" spans="1:12" ht="19.5" customHeight="1">
      <c r="A435" s="26" t="s">
        <v>31</v>
      </c>
      <c r="B435" s="24"/>
      <c r="C435" s="24"/>
      <c r="D435" s="24" t="s">
        <v>168</v>
      </c>
      <c r="E435" s="25">
        <v>2040</v>
      </c>
      <c r="F435" s="67">
        <v>2040</v>
      </c>
      <c r="G435" s="67">
        <v>1020</v>
      </c>
      <c r="H435" s="156">
        <f t="shared" si="13"/>
        <v>0.5</v>
      </c>
      <c r="I435" s="156">
        <f t="shared" si="12"/>
        <v>0.00011499518367476061</v>
      </c>
      <c r="J435" s="55"/>
      <c r="L435" s="127"/>
    </row>
    <row r="436" spans="1:12" ht="26.25" customHeight="1">
      <c r="A436" s="37" t="s">
        <v>211</v>
      </c>
      <c r="B436" s="24"/>
      <c r="C436" s="24"/>
      <c r="D436" s="36" t="s">
        <v>203</v>
      </c>
      <c r="E436" s="25">
        <v>2500</v>
      </c>
      <c r="F436" s="67">
        <v>2500</v>
      </c>
      <c r="G436" s="67">
        <v>0</v>
      </c>
      <c r="H436" s="156">
        <f t="shared" si="13"/>
        <v>0</v>
      </c>
      <c r="I436" s="156">
        <f t="shared" si="12"/>
        <v>0</v>
      </c>
      <c r="J436" s="55"/>
      <c r="L436" s="127"/>
    </row>
    <row r="437" spans="1:12" ht="38.25" customHeight="1">
      <c r="A437" s="111" t="s">
        <v>202</v>
      </c>
      <c r="B437" s="158"/>
      <c r="C437" s="158" t="s">
        <v>198</v>
      </c>
      <c r="D437" s="158"/>
      <c r="E437" s="159">
        <f>SUM(E438:E443)</f>
        <v>12972</v>
      </c>
      <c r="F437" s="160">
        <f>SUM(F438:F443)</f>
        <v>13053</v>
      </c>
      <c r="G437" s="160">
        <f>SUM(G438:G443)</f>
        <v>4896.26</v>
      </c>
      <c r="H437" s="115">
        <f t="shared" si="13"/>
        <v>0.3751061058760438</v>
      </c>
      <c r="I437" s="115">
        <f t="shared" si="12"/>
        <v>0.0005520061941366504</v>
      </c>
      <c r="J437" s="161"/>
      <c r="L437" s="127"/>
    </row>
    <row r="438" spans="1:12" ht="19.5" customHeight="1">
      <c r="A438" s="40" t="s">
        <v>9</v>
      </c>
      <c r="B438" s="24"/>
      <c r="C438" s="36"/>
      <c r="D438" s="36" t="s">
        <v>83</v>
      </c>
      <c r="E438" s="25">
        <v>500</v>
      </c>
      <c r="F438" s="67">
        <v>500</v>
      </c>
      <c r="G438" s="67">
        <v>88.5</v>
      </c>
      <c r="H438" s="156">
        <f t="shared" si="13"/>
        <v>0.177</v>
      </c>
      <c r="I438" s="156">
        <f t="shared" si="12"/>
        <v>9.97752328942776E-06</v>
      </c>
      <c r="J438" s="55"/>
      <c r="L438" s="127"/>
    </row>
    <row r="439" spans="1:12" s="113" customFormat="1" ht="19.5" customHeight="1">
      <c r="A439" s="40" t="s">
        <v>10</v>
      </c>
      <c r="B439" s="24"/>
      <c r="C439" s="36"/>
      <c r="D439" s="36" t="s">
        <v>154</v>
      </c>
      <c r="E439" s="25">
        <v>7406</v>
      </c>
      <c r="F439" s="67">
        <v>7406</v>
      </c>
      <c r="G439" s="67">
        <v>2343.1</v>
      </c>
      <c r="H439" s="156">
        <f t="shared" si="13"/>
        <v>0.3163786119362679</v>
      </c>
      <c r="I439" s="156">
        <f t="shared" si="12"/>
        <v>0.00026416197536110943</v>
      </c>
      <c r="J439" s="55"/>
      <c r="L439" s="167"/>
    </row>
    <row r="440" spans="1:12" ht="19.5" customHeight="1">
      <c r="A440" s="40" t="s">
        <v>12</v>
      </c>
      <c r="B440" s="24"/>
      <c r="C440" s="36"/>
      <c r="D440" s="36" t="s">
        <v>79</v>
      </c>
      <c r="E440" s="25">
        <v>416</v>
      </c>
      <c r="F440" s="58">
        <v>416</v>
      </c>
      <c r="G440" s="58">
        <v>99.28</v>
      </c>
      <c r="H440" s="156">
        <f t="shared" si="13"/>
        <v>0.23865384615384616</v>
      </c>
      <c r="I440" s="156">
        <f t="shared" si="12"/>
        <v>1.1192864544343368E-05</v>
      </c>
      <c r="J440" s="55"/>
      <c r="L440" s="127"/>
    </row>
    <row r="441" spans="1:12" ht="26.25" customHeight="1">
      <c r="A441" s="37" t="s">
        <v>241</v>
      </c>
      <c r="B441" s="24"/>
      <c r="C441" s="36"/>
      <c r="D441" s="36" t="s">
        <v>238</v>
      </c>
      <c r="E441" s="25">
        <v>4515</v>
      </c>
      <c r="F441" s="58">
        <v>4515</v>
      </c>
      <c r="G441" s="58">
        <v>2257.38</v>
      </c>
      <c r="H441" s="156">
        <f t="shared" si="13"/>
        <v>0.4999734219269103</v>
      </c>
      <c r="I441" s="156">
        <f t="shared" si="12"/>
        <v>0.0002544978703173835</v>
      </c>
      <c r="J441" s="55"/>
      <c r="L441" s="127"/>
    </row>
    <row r="442" spans="1:12" ht="26.25" customHeight="1">
      <c r="A442" s="37" t="s">
        <v>368</v>
      </c>
      <c r="B442" s="24"/>
      <c r="C442" s="36"/>
      <c r="D442" s="36" t="s">
        <v>371</v>
      </c>
      <c r="E442" s="25">
        <v>135</v>
      </c>
      <c r="F442" s="58">
        <v>216</v>
      </c>
      <c r="G442" s="58">
        <v>108</v>
      </c>
      <c r="H442" s="156">
        <f t="shared" si="13"/>
        <v>0.5</v>
      </c>
      <c r="I442" s="156">
        <f t="shared" si="12"/>
        <v>1.217596062438642E-05</v>
      </c>
      <c r="J442" s="55"/>
      <c r="L442" s="127"/>
    </row>
    <row r="443" spans="1:12" ht="38.25" customHeight="1" hidden="1">
      <c r="A443" s="37" t="s">
        <v>376</v>
      </c>
      <c r="B443" s="24"/>
      <c r="C443" s="36"/>
      <c r="D443" s="36" t="s">
        <v>209</v>
      </c>
      <c r="E443" s="25">
        <v>0</v>
      </c>
      <c r="F443" s="67">
        <v>0</v>
      </c>
      <c r="G443" s="67">
        <v>0</v>
      </c>
      <c r="H443" s="156" t="e">
        <f t="shared" si="13"/>
        <v>#DIV/0!</v>
      </c>
      <c r="I443" s="156">
        <f t="shared" si="12"/>
        <v>0</v>
      </c>
      <c r="J443" s="55"/>
      <c r="L443" s="127"/>
    </row>
    <row r="444" spans="1:12" ht="26.25" customHeight="1">
      <c r="A444" s="111" t="s">
        <v>131</v>
      </c>
      <c r="B444" s="158"/>
      <c r="C444" s="158" t="s">
        <v>132</v>
      </c>
      <c r="D444" s="158"/>
      <c r="E444" s="159">
        <f>SUM(E445:E456)</f>
        <v>119824</v>
      </c>
      <c r="F444" s="162">
        <f>SUM(F445:F456)</f>
        <v>124671</v>
      </c>
      <c r="G444" s="162">
        <f>SUM(G445:G456)</f>
        <v>63261.149999999994</v>
      </c>
      <c r="H444" s="115">
        <f t="shared" si="13"/>
        <v>0.5074247419207353</v>
      </c>
      <c r="I444" s="115">
        <f t="shared" si="12"/>
        <v>0.007132085846790767</v>
      </c>
      <c r="J444" s="161"/>
      <c r="L444" s="127"/>
    </row>
    <row r="445" spans="1:12" ht="19.5" customHeight="1">
      <c r="A445" s="37" t="s">
        <v>374</v>
      </c>
      <c r="B445" s="24"/>
      <c r="C445" s="36"/>
      <c r="D445" s="36" t="s">
        <v>98</v>
      </c>
      <c r="E445" s="25">
        <v>3146</v>
      </c>
      <c r="F445" s="67">
        <v>3146</v>
      </c>
      <c r="G445" s="67">
        <v>2205.81</v>
      </c>
      <c r="H445" s="156">
        <f t="shared" si="13"/>
        <v>0.7011474888747616</v>
      </c>
      <c r="I445" s="156">
        <f t="shared" si="12"/>
        <v>0.00024868384911923893</v>
      </c>
      <c r="J445" s="55"/>
      <c r="L445" s="127"/>
    </row>
    <row r="446" spans="1:12" s="113" customFormat="1" ht="19.5" customHeight="1">
      <c r="A446" s="26" t="s">
        <v>19</v>
      </c>
      <c r="B446" s="24"/>
      <c r="C446" s="24"/>
      <c r="D446" s="24">
        <v>4010</v>
      </c>
      <c r="E446" s="190">
        <v>60640</v>
      </c>
      <c r="F446" s="67">
        <v>64690</v>
      </c>
      <c r="G446" s="67">
        <v>30115.6</v>
      </c>
      <c r="H446" s="156">
        <f t="shared" si="13"/>
        <v>0.4655371773071572</v>
      </c>
      <c r="I446" s="156">
        <f t="shared" si="12"/>
        <v>0.0033952440720349223</v>
      </c>
      <c r="J446" s="55"/>
      <c r="L446" s="167"/>
    </row>
    <row r="447" spans="1:12" ht="19.5" customHeight="1">
      <c r="A447" s="26" t="s">
        <v>20</v>
      </c>
      <c r="B447" s="24"/>
      <c r="C447" s="24"/>
      <c r="D447" s="24" t="s">
        <v>172</v>
      </c>
      <c r="E447" s="25">
        <v>4820</v>
      </c>
      <c r="F447" s="67">
        <v>4820</v>
      </c>
      <c r="G447" s="67">
        <v>4736.81</v>
      </c>
      <c r="H447" s="156">
        <f t="shared" si="13"/>
        <v>0.982740663900415</v>
      </c>
      <c r="I447" s="156">
        <f t="shared" si="12"/>
        <v>0.0005340297411592578</v>
      </c>
      <c r="J447" s="55"/>
      <c r="L447" s="127"/>
    </row>
    <row r="448" spans="1:12" ht="19.5" customHeight="1">
      <c r="A448" s="26" t="s">
        <v>21</v>
      </c>
      <c r="B448" s="24"/>
      <c r="C448" s="24"/>
      <c r="D448" s="24">
        <v>4110</v>
      </c>
      <c r="E448" s="25">
        <v>14532</v>
      </c>
      <c r="F448" s="58">
        <v>15230</v>
      </c>
      <c r="G448" s="58">
        <v>5800.88</v>
      </c>
      <c r="H448" s="156">
        <f t="shared" si="13"/>
        <v>0.3808850952068286</v>
      </c>
      <c r="I448" s="156">
        <f t="shared" si="12"/>
        <v>0.0006539933932110249</v>
      </c>
      <c r="J448" s="55"/>
      <c r="L448" s="127"/>
    </row>
    <row r="449" spans="1:12" ht="19.5" customHeight="1">
      <c r="A449" s="26" t="s">
        <v>22</v>
      </c>
      <c r="B449" s="24"/>
      <c r="C449" s="24"/>
      <c r="D449" s="24">
        <v>4120</v>
      </c>
      <c r="E449" s="25">
        <v>1869</v>
      </c>
      <c r="F449" s="58">
        <v>1968</v>
      </c>
      <c r="G449" s="58">
        <v>755.35</v>
      </c>
      <c r="H449" s="156">
        <f t="shared" si="13"/>
        <v>0.38381605691056914</v>
      </c>
      <c r="I449" s="156">
        <f t="shared" si="12"/>
        <v>8.515844312620632E-05</v>
      </c>
      <c r="J449" s="55"/>
      <c r="L449" s="127"/>
    </row>
    <row r="450" spans="1:12" ht="19.5" customHeight="1">
      <c r="A450" s="37" t="s">
        <v>165</v>
      </c>
      <c r="B450" s="24"/>
      <c r="C450" s="24"/>
      <c r="D450" s="36" t="s">
        <v>166</v>
      </c>
      <c r="E450" s="25">
        <v>28800</v>
      </c>
      <c r="F450" s="67">
        <v>28800</v>
      </c>
      <c r="G450" s="67">
        <v>16653.86</v>
      </c>
      <c r="H450" s="156">
        <f t="shared" si="13"/>
        <v>0.5782590277777778</v>
      </c>
      <c r="I450" s="156">
        <f aca="true" t="shared" si="14" ref="I450:I513">G450/8869936.7</f>
        <v>0.0018775624407781852</v>
      </c>
      <c r="J450" s="55"/>
      <c r="L450" s="127"/>
    </row>
    <row r="451" spans="1:12" ht="19.5" customHeight="1">
      <c r="A451" s="26" t="s">
        <v>9</v>
      </c>
      <c r="B451" s="24"/>
      <c r="C451" s="24"/>
      <c r="D451" s="24">
        <v>4210</v>
      </c>
      <c r="E451" s="25">
        <v>400</v>
      </c>
      <c r="F451" s="67">
        <v>400</v>
      </c>
      <c r="G451" s="67">
        <v>312.84</v>
      </c>
      <c r="H451" s="156">
        <f t="shared" si="13"/>
        <v>0.7820999999999999</v>
      </c>
      <c r="I451" s="156">
        <f t="shared" si="14"/>
        <v>3.526969927530599E-05</v>
      </c>
      <c r="J451" s="55"/>
      <c r="L451" s="127"/>
    </row>
    <row r="452" spans="1:12" ht="19.5" customHeight="1">
      <c r="A452" s="37" t="s">
        <v>48</v>
      </c>
      <c r="B452" s="24"/>
      <c r="C452" s="24"/>
      <c r="D452" s="36" t="s">
        <v>138</v>
      </c>
      <c r="E452" s="25">
        <v>405</v>
      </c>
      <c r="F452" s="67">
        <v>405</v>
      </c>
      <c r="G452" s="67">
        <v>0</v>
      </c>
      <c r="H452" s="156">
        <f t="shared" si="13"/>
        <v>0</v>
      </c>
      <c r="I452" s="156">
        <f t="shared" si="14"/>
        <v>0</v>
      </c>
      <c r="J452" s="55"/>
      <c r="L452" s="127"/>
    </row>
    <row r="453" spans="1:12" ht="19.5" customHeight="1" hidden="1">
      <c r="A453" s="37" t="s">
        <v>12</v>
      </c>
      <c r="B453" s="24"/>
      <c r="C453" s="24"/>
      <c r="D453" s="36" t="s">
        <v>79</v>
      </c>
      <c r="E453" s="25">
        <v>0</v>
      </c>
      <c r="F453" s="67">
        <v>0</v>
      </c>
      <c r="G453" s="67">
        <v>0</v>
      </c>
      <c r="H453" s="156" t="e">
        <f t="shared" si="13"/>
        <v>#DIV/0!</v>
      </c>
      <c r="I453" s="156">
        <f t="shared" si="14"/>
        <v>0</v>
      </c>
      <c r="J453" s="55"/>
      <c r="L453" s="127"/>
    </row>
    <row r="454" spans="1:12" ht="38.25" customHeight="1">
      <c r="A454" s="37" t="s">
        <v>410</v>
      </c>
      <c r="B454" s="24"/>
      <c r="C454" s="24"/>
      <c r="D454" s="36" t="s">
        <v>207</v>
      </c>
      <c r="E454" s="25">
        <v>540</v>
      </c>
      <c r="F454" s="67">
        <v>540</v>
      </c>
      <c r="G454" s="67">
        <v>180</v>
      </c>
      <c r="H454" s="156">
        <f>G454/F454</f>
        <v>0.3333333333333333</v>
      </c>
      <c r="I454" s="156">
        <f t="shared" si="14"/>
        <v>2.0293267707310696E-05</v>
      </c>
      <c r="J454" s="55"/>
      <c r="L454" s="127"/>
    </row>
    <row r="455" spans="1:12" ht="19.5" customHeight="1">
      <c r="A455" s="26" t="s">
        <v>377</v>
      </c>
      <c r="B455" s="24"/>
      <c r="C455" s="24"/>
      <c r="D455" s="24">
        <v>4440</v>
      </c>
      <c r="E455" s="25">
        <v>3472</v>
      </c>
      <c r="F455" s="67">
        <v>3472</v>
      </c>
      <c r="G455" s="67">
        <v>2500</v>
      </c>
      <c r="H455" s="156">
        <f aca="true" t="shared" si="15" ref="H455:H508">G455/F455</f>
        <v>0.7200460829493087</v>
      </c>
      <c r="I455" s="156">
        <f t="shared" si="14"/>
        <v>0.00028185094037931526</v>
      </c>
      <c r="J455" s="55"/>
      <c r="L455" s="127"/>
    </row>
    <row r="456" spans="1:12" ht="26.25" customHeight="1">
      <c r="A456" s="26" t="s">
        <v>222</v>
      </c>
      <c r="B456" s="24"/>
      <c r="C456" s="24"/>
      <c r="D456" s="24" t="s">
        <v>203</v>
      </c>
      <c r="E456" s="25">
        <v>1200</v>
      </c>
      <c r="F456" s="67">
        <v>1200</v>
      </c>
      <c r="G456" s="67">
        <v>0</v>
      </c>
      <c r="H456" s="156">
        <f t="shared" si="15"/>
        <v>0</v>
      </c>
      <c r="I456" s="156">
        <f t="shared" si="14"/>
        <v>0</v>
      </c>
      <c r="J456" s="55"/>
      <c r="L456" s="127"/>
    </row>
    <row r="457" spans="1:12" ht="15.75" customHeight="1">
      <c r="A457" s="111" t="s">
        <v>15</v>
      </c>
      <c r="B457" s="158"/>
      <c r="C457" s="158" t="s">
        <v>153</v>
      </c>
      <c r="D457" s="158"/>
      <c r="E457" s="159">
        <f>SUM(E458:E463)</f>
        <v>130600</v>
      </c>
      <c r="F457" s="160">
        <f>SUM(F458:F463)</f>
        <v>259876</v>
      </c>
      <c r="G457" s="160">
        <f>SUM(G458:G463)</f>
        <v>122703.31000000001</v>
      </c>
      <c r="H457" s="115">
        <f t="shared" si="15"/>
        <v>0.47216099216549434</v>
      </c>
      <c r="I457" s="115">
        <f t="shared" si="14"/>
        <v>0.013833617324461856</v>
      </c>
      <c r="J457" s="161"/>
      <c r="L457" s="127"/>
    </row>
    <row r="458" spans="1:12" ht="19.5" customHeight="1">
      <c r="A458" s="26" t="s">
        <v>53</v>
      </c>
      <c r="B458" s="24"/>
      <c r="C458" s="24"/>
      <c r="D458" s="24">
        <v>3110</v>
      </c>
      <c r="E458" s="25">
        <v>130600</v>
      </c>
      <c r="F458" s="67">
        <v>256548</v>
      </c>
      <c r="G458" s="67">
        <v>121803.88</v>
      </c>
      <c r="H458" s="156">
        <f t="shared" si="15"/>
        <v>0.4747800801409483</v>
      </c>
      <c r="I458" s="156">
        <f t="shared" si="14"/>
        <v>0.013732215247939708</v>
      </c>
      <c r="J458" s="55"/>
      <c r="L458" s="127"/>
    </row>
    <row r="459" spans="1:12" ht="19.5" customHeight="1">
      <c r="A459" s="26" t="s">
        <v>192</v>
      </c>
      <c r="B459" s="24"/>
      <c r="C459" s="24"/>
      <c r="D459" s="24" t="s">
        <v>151</v>
      </c>
      <c r="E459" s="25">
        <v>0</v>
      </c>
      <c r="F459" s="67">
        <v>2781</v>
      </c>
      <c r="G459" s="67">
        <v>784.35</v>
      </c>
      <c r="H459" s="156">
        <f t="shared" si="15"/>
        <v>0.2820388349514563</v>
      </c>
      <c r="I459" s="156">
        <f t="shared" si="14"/>
        <v>8.842791403460637E-05</v>
      </c>
      <c r="J459" s="55"/>
      <c r="L459" s="127"/>
    </row>
    <row r="460" spans="1:12" ht="19.5" customHeight="1">
      <c r="A460" s="26" t="s">
        <v>21</v>
      </c>
      <c r="B460" s="24"/>
      <c r="C460" s="24"/>
      <c r="D460" s="24" t="s">
        <v>81</v>
      </c>
      <c r="E460" s="25">
        <v>0</v>
      </c>
      <c r="F460" s="67">
        <v>479</v>
      </c>
      <c r="G460" s="67">
        <v>103.32</v>
      </c>
      <c r="H460" s="156">
        <f t="shared" si="15"/>
        <v>0.21569937369519832</v>
      </c>
      <c r="I460" s="156">
        <f t="shared" si="14"/>
        <v>1.164833566399634E-05</v>
      </c>
      <c r="J460" s="55"/>
      <c r="L460" s="127"/>
    </row>
    <row r="461" spans="1:12" ht="19.5" customHeight="1">
      <c r="A461" s="26" t="s">
        <v>22</v>
      </c>
      <c r="B461" s="24"/>
      <c r="C461" s="24"/>
      <c r="D461" s="24" t="s">
        <v>82</v>
      </c>
      <c r="E461" s="25">
        <v>0</v>
      </c>
      <c r="F461" s="67">
        <v>68</v>
      </c>
      <c r="G461" s="67">
        <v>11.76</v>
      </c>
      <c r="H461" s="156">
        <f t="shared" si="15"/>
        <v>0.17294117647058824</v>
      </c>
      <c r="I461" s="156">
        <f t="shared" si="14"/>
        <v>1.3258268235442988E-06</v>
      </c>
      <c r="J461" s="55"/>
      <c r="L461" s="127"/>
    </row>
    <row r="462" spans="1:12" s="113" customFormat="1" ht="19.5" customHeight="1" hidden="1">
      <c r="A462" s="26" t="s">
        <v>9</v>
      </c>
      <c r="B462" s="24"/>
      <c r="C462" s="24"/>
      <c r="D462" s="24" t="s">
        <v>83</v>
      </c>
      <c r="E462" s="25">
        <v>0</v>
      </c>
      <c r="F462" s="67">
        <v>0</v>
      </c>
      <c r="G462" s="67">
        <v>0</v>
      </c>
      <c r="H462" s="156" t="e">
        <f t="shared" si="15"/>
        <v>#DIV/0!</v>
      </c>
      <c r="I462" s="156">
        <f t="shared" si="14"/>
        <v>0</v>
      </c>
      <c r="J462" s="55"/>
      <c r="L462" s="167"/>
    </row>
    <row r="463" spans="1:12" ht="19.5" customHeight="1" hidden="1">
      <c r="A463" s="26" t="s">
        <v>12</v>
      </c>
      <c r="B463" s="24"/>
      <c r="C463" s="24"/>
      <c r="D463" s="24" t="s">
        <v>79</v>
      </c>
      <c r="E463" s="25">
        <v>0</v>
      </c>
      <c r="F463" s="67">
        <v>0</v>
      </c>
      <c r="G463" s="67">
        <v>0</v>
      </c>
      <c r="H463" s="156" t="e">
        <f t="shared" si="15"/>
        <v>#DIV/0!</v>
      </c>
      <c r="I463" s="156">
        <f t="shared" si="14"/>
        <v>0</v>
      </c>
      <c r="J463" s="55"/>
      <c r="L463" s="127"/>
    </row>
    <row r="464" spans="1:12" ht="26.25" customHeight="1">
      <c r="A464" s="83" t="s">
        <v>252</v>
      </c>
      <c r="B464" s="60" t="s">
        <v>253</v>
      </c>
      <c r="C464" s="60"/>
      <c r="D464" s="60"/>
      <c r="E464" s="61">
        <f>SUM(E465)</f>
        <v>7557</v>
      </c>
      <c r="F464" s="90">
        <f>SUM(F465)</f>
        <v>7557</v>
      </c>
      <c r="G464" s="90">
        <f>SUM(G465)</f>
        <v>5983.650000000001</v>
      </c>
      <c r="H464" s="39">
        <f t="shared" si="15"/>
        <v>0.7918023025009925</v>
      </c>
      <c r="I464" s="39">
        <f t="shared" si="14"/>
        <v>0.000674598951760276</v>
      </c>
      <c r="J464" s="108">
        <v>0</v>
      </c>
      <c r="L464" s="127"/>
    </row>
    <row r="465" spans="1:12" ht="15.75" customHeight="1">
      <c r="A465" s="111" t="s">
        <v>15</v>
      </c>
      <c r="B465" s="158"/>
      <c r="C465" s="158" t="s">
        <v>254</v>
      </c>
      <c r="D465" s="158"/>
      <c r="E465" s="159">
        <f>SUM(E466:E500)</f>
        <v>7557</v>
      </c>
      <c r="F465" s="162">
        <f>SUM(F466:F500)</f>
        <v>7557</v>
      </c>
      <c r="G465" s="162">
        <f>SUM(G466:G500)</f>
        <v>5983.650000000001</v>
      </c>
      <c r="H465" s="115">
        <f t="shared" si="15"/>
        <v>0.7918023025009925</v>
      </c>
      <c r="I465" s="115">
        <f t="shared" si="14"/>
        <v>0.000674598951760276</v>
      </c>
      <c r="J465" s="161"/>
      <c r="L465" s="127"/>
    </row>
    <row r="466" spans="1:12" ht="64.5" customHeight="1" hidden="1">
      <c r="A466" s="37" t="s">
        <v>394</v>
      </c>
      <c r="B466" s="24"/>
      <c r="C466" s="36"/>
      <c r="D466" s="24" t="s">
        <v>318</v>
      </c>
      <c r="E466" s="25">
        <v>0</v>
      </c>
      <c r="F466" s="58">
        <v>0</v>
      </c>
      <c r="G466" s="58">
        <v>0</v>
      </c>
      <c r="H466" s="156" t="e">
        <f t="shared" si="15"/>
        <v>#DIV/0!</v>
      </c>
      <c r="I466" s="156">
        <f t="shared" si="14"/>
        <v>0</v>
      </c>
      <c r="J466" s="55"/>
      <c r="L466" s="122"/>
    </row>
    <row r="467" spans="1:12" s="113" customFormat="1" ht="64.5" customHeight="1" hidden="1">
      <c r="A467" s="37" t="s">
        <v>394</v>
      </c>
      <c r="B467" s="24"/>
      <c r="C467" s="36"/>
      <c r="D467" s="24" t="s">
        <v>319</v>
      </c>
      <c r="E467" s="25">
        <v>0</v>
      </c>
      <c r="F467" s="58">
        <v>0</v>
      </c>
      <c r="G467" s="58">
        <v>0</v>
      </c>
      <c r="H467" s="156" t="e">
        <f t="shared" si="15"/>
        <v>#DIV/0!</v>
      </c>
      <c r="I467" s="156">
        <f t="shared" si="14"/>
        <v>0</v>
      </c>
      <c r="J467" s="55"/>
      <c r="L467" s="167"/>
    </row>
    <row r="468" spans="1:12" ht="19.5" customHeight="1" hidden="1">
      <c r="A468" s="40" t="s">
        <v>53</v>
      </c>
      <c r="B468" s="24"/>
      <c r="C468" s="36"/>
      <c r="D468" s="41" t="s">
        <v>273</v>
      </c>
      <c r="E468" s="25">
        <v>0</v>
      </c>
      <c r="F468" s="58">
        <v>0</v>
      </c>
      <c r="G468" s="58">
        <v>0</v>
      </c>
      <c r="H468" s="156" t="e">
        <f t="shared" si="15"/>
        <v>#DIV/0!</v>
      </c>
      <c r="I468" s="156">
        <f t="shared" si="14"/>
        <v>0</v>
      </c>
      <c r="J468" s="55"/>
      <c r="L468" s="122"/>
    </row>
    <row r="469" spans="1:12" ht="19.5" customHeight="1" hidden="1">
      <c r="A469" s="40" t="s">
        <v>192</v>
      </c>
      <c r="B469" s="24"/>
      <c r="C469" s="36"/>
      <c r="D469" s="41" t="s">
        <v>151</v>
      </c>
      <c r="E469" s="25">
        <v>0</v>
      </c>
      <c r="F469" s="58">
        <v>0</v>
      </c>
      <c r="G469" s="58">
        <v>0</v>
      </c>
      <c r="H469" s="156" t="e">
        <f t="shared" si="15"/>
        <v>#DIV/0!</v>
      </c>
      <c r="I469" s="156">
        <f t="shared" si="14"/>
        <v>0</v>
      </c>
      <c r="J469" s="55"/>
      <c r="L469" s="122"/>
    </row>
    <row r="470" spans="1:12" ht="19.5" customHeight="1">
      <c r="A470" s="37" t="s">
        <v>20</v>
      </c>
      <c r="B470" s="24"/>
      <c r="C470" s="36"/>
      <c r="D470" s="36" t="s">
        <v>172</v>
      </c>
      <c r="E470" s="25">
        <v>4014</v>
      </c>
      <c r="F470" s="58">
        <v>4014</v>
      </c>
      <c r="G470" s="58">
        <v>3913.82</v>
      </c>
      <c r="H470" s="156">
        <f t="shared" si="15"/>
        <v>0.9750423517688092</v>
      </c>
      <c r="I470" s="156">
        <f t="shared" si="14"/>
        <v>0.0004412455389901487</v>
      </c>
      <c r="J470" s="55"/>
      <c r="L470" s="122"/>
    </row>
    <row r="471" spans="1:12" ht="19.5" customHeight="1" hidden="1">
      <c r="A471" s="40" t="s">
        <v>19</v>
      </c>
      <c r="B471" s="24"/>
      <c r="C471" s="36"/>
      <c r="D471" s="41" t="s">
        <v>320</v>
      </c>
      <c r="E471" s="25">
        <v>0</v>
      </c>
      <c r="F471" s="58">
        <v>0</v>
      </c>
      <c r="G471" s="58">
        <v>0</v>
      </c>
      <c r="H471" s="156" t="e">
        <f t="shared" si="15"/>
        <v>#DIV/0!</v>
      </c>
      <c r="I471" s="156">
        <f t="shared" si="14"/>
        <v>0</v>
      </c>
      <c r="J471" s="55"/>
      <c r="L471" s="122"/>
    </row>
    <row r="472" spans="1:12" ht="19.5" customHeight="1" hidden="1">
      <c r="A472" s="40" t="s">
        <v>19</v>
      </c>
      <c r="B472" s="24"/>
      <c r="C472" s="36"/>
      <c r="D472" s="41" t="s">
        <v>274</v>
      </c>
      <c r="E472" s="25">
        <v>0</v>
      </c>
      <c r="F472" s="58">
        <v>0</v>
      </c>
      <c r="G472" s="58">
        <v>0</v>
      </c>
      <c r="H472" s="156" t="e">
        <f t="shared" si="15"/>
        <v>#DIV/0!</v>
      </c>
      <c r="I472" s="156">
        <f t="shared" si="14"/>
        <v>0</v>
      </c>
      <c r="J472" s="55"/>
      <c r="L472" s="122"/>
    </row>
    <row r="473" spans="1:12" ht="19.5" customHeight="1" hidden="1">
      <c r="A473" s="37" t="s">
        <v>20</v>
      </c>
      <c r="B473" s="24"/>
      <c r="C473" s="36"/>
      <c r="D473" s="36" t="s">
        <v>428</v>
      </c>
      <c r="E473" s="25">
        <v>0</v>
      </c>
      <c r="F473" s="58">
        <v>0</v>
      </c>
      <c r="G473" s="58">
        <v>0</v>
      </c>
      <c r="H473" s="156" t="e">
        <f t="shared" si="15"/>
        <v>#DIV/0!</v>
      </c>
      <c r="I473" s="156">
        <f t="shared" si="14"/>
        <v>0</v>
      </c>
      <c r="J473" s="55"/>
      <c r="L473" s="122"/>
    </row>
    <row r="474" spans="1:12" ht="19.5" customHeight="1" hidden="1">
      <c r="A474" s="37" t="s">
        <v>20</v>
      </c>
      <c r="B474" s="24"/>
      <c r="C474" s="36"/>
      <c r="D474" s="36" t="s">
        <v>429</v>
      </c>
      <c r="E474" s="25">
        <v>0</v>
      </c>
      <c r="F474" s="58">
        <v>0</v>
      </c>
      <c r="G474" s="58">
        <v>0</v>
      </c>
      <c r="H474" s="156" t="e">
        <f t="shared" si="15"/>
        <v>#DIV/0!</v>
      </c>
      <c r="I474" s="156">
        <f t="shared" si="14"/>
        <v>0</v>
      </c>
      <c r="J474" s="55"/>
      <c r="L474" s="122"/>
    </row>
    <row r="475" spans="1:12" ht="19.5" customHeight="1">
      <c r="A475" s="37" t="s">
        <v>468</v>
      </c>
      <c r="B475" s="24"/>
      <c r="C475" s="36"/>
      <c r="D475" s="36" t="s">
        <v>81</v>
      </c>
      <c r="E475" s="25">
        <v>1088</v>
      </c>
      <c r="F475" s="58">
        <v>1088</v>
      </c>
      <c r="G475" s="58">
        <v>673.95</v>
      </c>
      <c r="H475" s="156">
        <f t="shared" si="15"/>
        <v>0.6194393382352942</v>
      </c>
      <c r="I475" s="156">
        <f t="shared" si="14"/>
        <v>7.59813765074558E-05</v>
      </c>
      <c r="J475" s="55"/>
      <c r="L475" s="122"/>
    </row>
    <row r="476" spans="1:12" ht="19.5" customHeight="1" hidden="1">
      <c r="A476" s="40" t="s">
        <v>21</v>
      </c>
      <c r="B476" s="24"/>
      <c r="C476" s="36"/>
      <c r="D476" s="41" t="s">
        <v>321</v>
      </c>
      <c r="E476" s="25">
        <v>0</v>
      </c>
      <c r="F476" s="58">
        <v>0</v>
      </c>
      <c r="G476" s="58">
        <v>0</v>
      </c>
      <c r="H476" s="156" t="e">
        <f t="shared" si="15"/>
        <v>#DIV/0!</v>
      </c>
      <c r="I476" s="156">
        <f t="shared" si="14"/>
        <v>0</v>
      </c>
      <c r="J476" s="55"/>
      <c r="L476" s="122"/>
    </row>
    <row r="477" spans="1:12" ht="19.5" customHeight="1" hidden="1">
      <c r="A477" s="37" t="s">
        <v>21</v>
      </c>
      <c r="B477" s="24"/>
      <c r="C477" s="24"/>
      <c r="D477" s="36" t="s">
        <v>258</v>
      </c>
      <c r="E477" s="25">
        <v>0</v>
      </c>
      <c r="F477" s="58">
        <v>0</v>
      </c>
      <c r="G477" s="58">
        <v>0</v>
      </c>
      <c r="H477" s="156" t="e">
        <f t="shared" si="15"/>
        <v>#DIV/0!</v>
      </c>
      <c r="I477" s="156">
        <f t="shared" si="14"/>
        <v>0</v>
      </c>
      <c r="J477" s="55"/>
      <c r="L477" s="122"/>
    </row>
    <row r="478" spans="1:12" ht="19.5" customHeight="1">
      <c r="A478" s="37" t="s">
        <v>22</v>
      </c>
      <c r="B478" s="24"/>
      <c r="C478" s="24"/>
      <c r="D478" s="36" t="s">
        <v>82</v>
      </c>
      <c r="E478" s="25">
        <v>155</v>
      </c>
      <c r="F478" s="58">
        <v>155</v>
      </c>
      <c r="G478" s="58">
        <v>95.88</v>
      </c>
      <c r="H478" s="156">
        <f t="shared" si="15"/>
        <v>0.6185806451612903</v>
      </c>
      <c r="I478" s="156">
        <f t="shared" si="14"/>
        <v>1.0809547265427497E-05</v>
      </c>
      <c r="J478" s="55"/>
      <c r="L478" s="122"/>
    </row>
    <row r="479" spans="1:12" ht="19.5" customHeight="1" hidden="1">
      <c r="A479" s="37" t="s">
        <v>22</v>
      </c>
      <c r="B479" s="24"/>
      <c r="C479" s="24"/>
      <c r="D479" s="36" t="s">
        <v>322</v>
      </c>
      <c r="E479" s="25">
        <v>0</v>
      </c>
      <c r="F479" s="58">
        <v>0</v>
      </c>
      <c r="G479" s="58">
        <v>0</v>
      </c>
      <c r="H479" s="156" t="e">
        <f t="shared" si="15"/>
        <v>#DIV/0!</v>
      </c>
      <c r="I479" s="156">
        <f t="shared" si="14"/>
        <v>0</v>
      </c>
      <c r="J479" s="55"/>
      <c r="L479" s="122"/>
    </row>
    <row r="480" spans="1:12" ht="19.5" customHeight="1" hidden="1">
      <c r="A480" s="37" t="s">
        <v>22</v>
      </c>
      <c r="B480" s="24"/>
      <c r="C480" s="24"/>
      <c r="D480" s="36" t="s">
        <v>259</v>
      </c>
      <c r="E480" s="25">
        <v>0</v>
      </c>
      <c r="F480" s="58">
        <v>0</v>
      </c>
      <c r="G480" s="58">
        <v>0</v>
      </c>
      <c r="H480" s="156" t="e">
        <f t="shared" si="15"/>
        <v>#DIV/0!</v>
      </c>
      <c r="I480" s="156">
        <f t="shared" si="14"/>
        <v>0</v>
      </c>
      <c r="J480" s="55"/>
      <c r="L480" s="122"/>
    </row>
    <row r="481" spans="1:12" ht="19.5" customHeight="1">
      <c r="A481" s="37" t="s">
        <v>165</v>
      </c>
      <c r="B481" s="24"/>
      <c r="C481" s="24"/>
      <c r="D481" s="36" t="s">
        <v>166</v>
      </c>
      <c r="E481" s="25">
        <v>2300</v>
      </c>
      <c r="F481" s="58">
        <v>2300</v>
      </c>
      <c r="G481" s="58">
        <v>1300</v>
      </c>
      <c r="H481" s="156">
        <f t="shared" si="15"/>
        <v>0.5652173913043478</v>
      </c>
      <c r="I481" s="156">
        <f t="shared" si="14"/>
        <v>0.00014656248899724394</v>
      </c>
      <c r="J481" s="55"/>
      <c r="L481" s="122"/>
    </row>
    <row r="482" spans="1:12" ht="19.5" customHeight="1" hidden="1">
      <c r="A482" s="37" t="s">
        <v>165</v>
      </c>
      <c r="B482" s="24"/>
      <c r="C482" s="24"/>
      <c r="D482" s="36" t="s">
        <v>323</v>
      </c>
      <c r="E482" s="25">
        <v>0</v>
      </c>
      <c r="F482" s="58">
        <v>0</v>
      </c>
      <c r="G482" s="58">
        <v>0</v>
      </c>
      <c r="H482" s="156" t="e">
        <f t="shared" si="15"/>
        <v>#DIV/0!</v>
      </c>
      <c r="I482" s="156">
        <f t="shared" si="14"/>
        <v>0</v>
      </c>
      <c r="J482" s="55"/>
      <c r="L482" s="122"/>
    </row>
    <row r="483" spans="1:12" ht="19.5" customHeight="1" hidden="1">
      <c r="A483" s="37" t="s">
        <v>165</v>
      </c>
      <c r="B483" s="24"/>
      <c r="C483" s="24"/>
      <c r="D483" s="36" t="s">
        <v>260</v>
      </c>
      <c r="E483" s="25">
        <v>0</v>
      </c>
      <c r="F483" s="58">
        <v>0</v>
      </c>
      <c r="G483" s="58">
        <v>0</v>
      </c>
      <c r="H483" s="156" t="e">
        <f t="shared" si="15"/>
        <v>#DIV/0!</v>
      </c>
      <c r="I483" s="156">
        <f t="shared" si="14"/>
        <v>0</v>
      </c>
      <c r="J483" s="55"/>
      <c r="L483" s="122"/>
    </row>
    <row r="484" spans="1:12" ht="19.5" customHeight="1" hidden="1">
      <c r="A484" s="40" t="s">
        <v>9</v>
      </c>
      <c r="B484" s="24"/>
      <c r="C484" s="24"/>
      <c r="D484" s="41" t="s">
        <v>324</v>
      </c>
      <c r="E484" s="25">
        <v>0</v>
      </c>
      <c r="F484" s="58">
        <v>0</v>
      </c>
      <c r="G484" s="58">
        <v>0</v>
      </c>
      <c r="H484" s="156" t="e">
        <f t="shared" si="15"/>
        <v>#DIV/0!</v>
      </c>
      <c r="I484" s="156">
        <f t="shared" si="14"/>
        <v>0</v>
      </c>
      <c r="J484" s="55"/>
      <c r="L484" s="122"/>
    </row>
    <row r="485" spans="1:12" ht="19.5" customHeight="1" hidden="1">
      <c r="A485" s="37" t="s">
        <v>212</v>
      </c>
      <c r="B485" s="24"/>
      <c r="C485" s="24"/>
      <c r="D485" s="36" t="s">
        <v>261</v>
      </c>
      <c r="E485" s="25">
        <v>0</v>
      </c>
      <c r="F485" s="58">
        <v>0</v>
      </c>
      <c r="G485" s="58">
        <v>0</v>
      </c>
      <c r="H485" s="156" t="e">
        <f t="shared" si="15"/>
        <v>#DIV/0!</v>
      </c>
      <c r="I485" s="156">
        <f t="shared" si="14"/>
        <v>0</v>
      </c>
      <c r="J485" s="55"/>
      <c r="L485" s="122"/>
    </row>
    <row r="486" spans="1:12" ht="19.5" customHeight="1" hidden="1">
      <c r="A486" s="37" t="s">
        <v>60</v>
      </c>
      <c r="B486" s="24"/>
      <c r="C486" s="24"/>
      <c r="D486" s="36" t="s">
        <v>288</v>
      </c>
      <c r="E486" s="25">
        <v>0</v>
      </c>
      <c r="F486" s="58">
        <v>0</v>
      </c>
      <c r="G486" s="58">
        <v>0</v>
      </c>
      <c r="H486" s="156" t="e">
        <f t="shared" si="15"/>
        <v>#DIV/0!</v>
      </c>
      <c r="I486" s="156">
        <f t="shared" si="14"/>
        <v>0</v>
      </c>
      <c r="J486" s="55"/>
      <c r="L486" s="122"/>
    </row>
    <row r="487" spans="1:12" ht="19.5" customHeight="1" hidden="1">
      <c r="A487" s="40" t="s">
        <v>60</v>
      </c>
      <c r="B487" s="24"/>
      <c r="C487" s="24"/>
      <c r="D487" s="41" t="s">
        <v>275</v>
      </c>
      <c r="E487" s="25">
        <v>0</v>
      </c>
      <c r="F487" s="58">
        <v>0</v>
      </c>
      <c r="G487" s="58">
        <v>0</v>
      </c>
      <c r="H487" s="156" t="e">
        <f t="shared" si="15"/>
        <v>#DIV/0!</v>
      </c>
      <c r="I487" s="156">
        <f t="shared" si="14"/>
        <v>0</v>
      </c>
      <c r="J487" s="55"/>
      <c r="L487" s="122"/>
    </row>
    <row r="488" spans="1:12" ht="19.5" customHeight="1" hidden="1">
      <c r="A488" s="37" t="s">
        <v>48</v>
      </c>
      <c r="B488" s="24"/>
      <c r="C488" s="24"/>
      <c r="D488" s="36" t="s">
        <v>325</v>
      </c>
      <c r="E488" s="25">
        <v>0</v>
      </c>
      <c r="F488" s="58">
        <v>0</v>
      </c>
      <c r="G488" s="58">
        <v>0</v>
      </c>
      <c r="H488" s="156" t="e">
        <f t="shared" si="15"/>
        <v>#DIV/0!</v>
      </c>
      <c r="I488" s="156">
        <f t="shared" si="14"/>
        <v>0</v>
      </c>
      <c r="J488" s="55"/>
      <c r="L488" s="122"/>
    </row>
    <row r="489" spans="1:12" ht="19.5" customHeight="1" hidden="1">
      <c r="A489" s="40" t="s">
        <v>48</v>
      </c>
      <c r="B489" s="24"/>
      <c r="C489" s="24"/>
      <c r="D489" s="41" t="s">
        <v>276</v>
      </c>
      <c r="E489" s="25">
        <v>0</v>
      </c>
      <c r="F489" s="58">
        <v>0</v>
      </c>
      <c r="G489" s="58">
        <v>0</v>
      </c>
      <c r="H489" s="156" t="e">
        <f t="shared" si="15"/>
        <v>#DIV/0!</v>
      </c>
      <c r="I489" s="156">
        <f t="shared" si="14"/>
        <v>0</v>
      </c>
      <c r="J489" s="55"/>
      <c r="L489" s="122"/>
    </row>
    <row r="490" spans="1:12" ht="19.5" customHeight="1" hidden="1">
      <c r="A490" s="40" t="s">
        <v>12</v>
      </c>
      <c r="B490" s="24"/>
      <c r="C490" s="24"/>
      <c r="D490" s="41" t="s">
        <v>289</v>
      </c>
      <c r="E490" s="25">
        <v>0</v>
      </c>
      <c r="F490" s="58">
        <v>0</v>
      </c>
      <c r="G490" s="58">
        <v>0</v>
      </c>
      <c r="H490" s="156" t="e">
        <f t="shared" si="15"/>
        <v>#DIV/0!</v>
      </c>
      <c r="I490" s="156">
        <f t="shared" si="14"/>
        <v>0</v>
      </c>
      <c r="J490" s="55"/>
      <c r="L490" s="122"/>
    </row>
    <row r="491" spans="1:12" ht="19.5" customHeight="1" hidden="1">
      <c r="A491" s="37" t="s">
        <v>12</v>
      </c>
      <c r="B491" s="24"/>
      <c r="C491" s="24"/>
      <c r="D491" s="36" t="s">
        <v>262</v>
      </c>
      <c r="E491" s="25">
        <v>0</v>
      </c>
      <c r="F491" s="58">
        <v>0</v>
      </c>
      <c r="G491" s="58">
        <v>0</v>
      </c>
      <c r="H491" s="156" t="e">
        <f t="shared" si="15"/>
        <v>#DIV/0!</v>
      </c>
      <c r="I491" s="156">
        <f t="shared" si="14"/>
        <v>0</v>
      </c>
      <c r="J491" s="55"/>
      <c r="L491" s="122"/>
    </row>
    <row r="492" spans="1:12" ht="38.25" customHeight="1" hidden="1">
      <c r="A492" s="37" t="s">
        <v>372</v>
      </c>
      <c r="B492" s="24"/>
      <c r="C492" s="24"/>
      <c r="D492" s="36" t="s">
        <v>400</v>
      </c>
      <c r="E492" s="25">
        <v>0</v>
      </c>
      <c r="F492" s="58">
        <v>0</v>
      </c>
      <c r="G492" s="58">
        <v>0</v>
      </c>
      <c r="H492" s="156" t="e">
        <f t="shared" si="15"/>
        <v>#DIV/0!</v>
      </c>
      <c r="I492" s="156">
        <f t="shared" si="14"/>
        <v>0</v>
      </c>
      <c r="J492" s="55"/>
      <c r="L492" s="122"/>
    </row>
    <row r="493" spans="1:12" ht="38.25" customHeight="1" hidden="1">
      <c r="A493" s="37" t="s">
        <v>376</v>
      </c>
      <c r="B493" s="24"/>
      <c r="C493" s="24"/>
      <c r="D493" s="36" t="s">
        <v>401</v>
      </c>
      <c r="E493" s="25">
        <v>0</v>
      </c>
      <c r="F493" s="58">
        <v>0</v>
      </c>
      <c r="G493" s="58">
        <v>0</v>
      </c>
      <c r="H493" s="156" t="e">
        <f t="shared" si="15"/>
        <v>#DIV/0!</v>
      </c>
      <c r="I493" s="156">
        <f t="shared" si="14"/>
        <v>0</v>
      </c>
      <c r="J493" s="55"/>
      <c r="L493" s="122"/>
    </row>
    <row r="494" spans="1:12" ht="19.5" customHeight="1" hidden="1">
      <c r="A494" s="37" t="s">
        <v>25</v>
      </c>
      <c r="B494" s="24"/>
      <c r="C494" s="24"/>
      <c r="D494" s="36" t="s">
        <v>290</v>
      </c>
      <c r="E494" s="25">
        <v>0</v>
      </c>
      <c r="F494" s="58">
        <v>0</v>
      </c>
      <c r="G494" s="58">
        <v>0</v>
      </c>
      <c r="H494" s="156" t="e">
        <f t="shared" si="15"/>
        <v>#DIV/0!</v>
      </c>
      <c r="I494" s="156">
        <f t="shared" si="14"/>
        <v>0</v>
      </c>
      <c r="J494" s="55"/>
      <c r="L494" s="122"/>
    </row>
    <row r="495" spans="1:12" ht="19.5" customHeight="1" hidden="1">
      <c r="A495" s="37" t="s">
        <v>25</v>
      </c>
      <c r="B495" s="24"/>
      <c r="C495" s="24"/>
      <c r="D495" s="36" t="s">
        <v>263</v>
      </c>
      <c r="E495" s="25">
        <v>0</v>
      </c>
      <c r="F495" s="58">
        <v>0</v>
      </c>
      <c r="G495" s="58">
        <v>0</v>
      </c>
      <c r="H495" s="156" t="e">
        <f t="shared" si="15"/>
        <v>#DIV/0!</v>
      </c>
      <c r="I495" s="156">
        <f t="shared" si="14"/>
        <v>0</v>
      </c>
      <c r="J495" s="55"/>
      <c r="L495" s="122"/>
    </row>
    <row r="496" spans="1:12" ht="19.5" customHeight="1" hidden="1">
      <c r="A496" s="37" t="s">
        <v>26</v>
      </c>
      <c r="B496" s="24"/>
      <c r="C496" s="24"/>
      <c r="D496" s="36" t="s">
        <v>326</v>
      </c>
      <c r="E496" s="25">
        <v>0</v>
      </c>
      <c r="F496" s="58">
        <v>0</v>
      </c>
      <c r="G496" s="58">
        <v>0</v>
      </c>
      <c r="H496" s="156" t="e">
        <f t="shared" si="15"/>
        <v>#DIV/0!</v>
      </c>
      <c r="I496" s="156">
        <f t="shared" si="14"/>
        <v>0</v>
      </c>
      <c r="J496" s="55"/>
      <c r="L496" s="122"/>
    </row>
    <row r="497" spans="1:12" ht="19.5" customHeight="1" hidden="1">
      <c r="A497" s="37" t="s">
        <v>26</v>
      </c>
      <c r="B497" s="24"/>
      <c r="C497" s="24"/>
      <c r="D497" s="36" t="s">
        <v>327</v>
      </c>
      <c r="E497" s="25">
        <v>0</v>
      </c>
      <c r="F497" s="58">
        <v>0</v>
      </c>
      <c r="G497" s="58">
        <v>0</v>
      </c>
      <c r="H497" s="156" t="e">
        <f t="shared" si="15"/>
        <v>#DIV/0!</v>
      </c>
      <c r="I497" s="156">
        <f t="shared" si="14"/>
        <v>0</v>
      </c>
      <c r="J497" s="55"/>
      <c r="L497" s="122"/>
    </row>
    <row r="498" spans="1:12" ht="19.5" customHeight="1" hidden="1">
      <c r="A498" s="37" t="s">
        <v>377</v>
      </c>
      <c r="B498" s="24"/>
      <c r="C498" s="24"/>
      <c r="D498" s="36" t="s">
        <v>402</v>
      </c>
      <c r="E498" s="25">
        <v>0</v>
      </c>
      <c r="F498" s="58">
        <v>0</v>
      </c>
      <c r="G498" s="58">
        <v>0</v>
      </c>
      <c r="H498" s="156" t="e">
        <f t="shared" si="15"/>
        <v>#DIV/0!</v>
      </c>
      <c r="I498" s="156">
        <f t="shared" si="14"/>
        <v>0</v>
      </c>
      <c r="J498" s="55"/>
      <c r="L498" s="122"/>
    </row>
    <row r="499" spans="1:12" ht="19.5" customHeight="1" hidden="1">
      <c r="A499" s="37" t="s">
        <v>377</v>
      </c>
      <c r="B499" s="24"/>
      <c r="C499" s="24"/>
      <c r="D499" s="36" t="s">
        <v>403</v>
      </c>
      <c r="E499" s="25">
        <v>0</v>
      </c>
      <c r="F499" s="58">
        <v>0</v>
      </c>
      <c r="G499" s="58">
        <v>0</v>
      </c>
      <c r="H499" s="156" t="e">
        <f t="shared" si="15"/>
        <v>#DIV/0!</v>
      </c>
      <c r="I499" s="156">
        <f t="shared" si="14"/>
        <v>0</v>
      </c>
      <c r="J499" s="55"/>
      <c r="L499" s="122"/>
    </row>
    <row r="500" spans="1:12" ht="64.5" customHeight="1" hidden="1">
      <c r="A500" s="37" t="s">
        <v>399</v>
      </c>
      <c r="B500" s="24"/>
      <c r="C500" s="24"/>
      <c r="D500" s="36" t="s">
        <v>272</v>
      </c>
      <c r="E500" s="25">
        <v>0</v>
      </c>
      <c r="F500" s="58">
        <v>0</v>
      </c>
      <c r="G500" s="58">
        <v>0</v>
      </c>
      <c r="H500" s="156" t="e">
        <f t="shared" si="15"/>
        <v>#DIV/0!</v>
      </c>
      <c r="I500" s="156">
        <f t="shared" si="14"/>
        <v>0</v>
      </c>
      <c r="J500" s="55"/>
      <c r="L500" s="122"/>
    </row>
    <row r="501" spans="1:12" ht="21" customHeight="1">
      <c r="A501" s="27" t="s">
        <v>57</v>
      </c>
      <c r="B501" s="21">
        <v>854</v>
      </c>
      <c r="C501" s="21"/>
      <c r="D501" s="21"/>
      <c r="E501" s="22">
        <f>SUM(E502,E520,E523,E513)</f>
        <v>165235</v>
      </c>
      <c r="F501" s="52">
        <f>SUM(F502,F520,F523,F513)</f>
        <v>215235</v>
      </c>
      <c r="G501" s="52">
        <f>SUM(G502,G520,G523,G513)</f>
        <v>131743.74</v>
      </c>
      <c r="H501" s="39">
        <f t="shared" si="15"/>
        <v>0.6120925500034845</v>
      </c>
      <c r="I501" s="39">
        <f t="shared" si="14"/>
        <v>0.014852838803235202</v>
      </c>
      <c r="J501" s="107">
        <v>0</v>
      </c>
      <c r="L501" s="122"/>
    </row>
    <row r="502" spans="1:12" ht="15.75" customHeight="1">
      <c r="A502" s="111" t="s">
        <v>58</v>
      </c>
      <c r="B502" s="158"/>
      <c r="C502" s="158">
        <v>85401</v>
      </c>
      <c r="D502" s="158"/>
      <c r="E502" s="159">
        <f>SUM(E503:E512)</f>
        <v>118413</v>
      </c>
      <c r="F502" s="162">
        <f>SUM(F503:F512)</f>
        <v>119099</v>
      </c>
      <c r="G502" s="162">
        <f>SUM(G503:G512)</f>
        <v>57715.740000000005</v>
      </c>
      <c r="H502" s="115">
        <f t="shared" si="15"/>
        <v>0.4846030613187349</v>
      </c>
      <c r="I502" s="115">
        <f t="shared" si="14"/>
        <v>0.006506894237475224</v>
      </c>
      <c r="J502" s="161"/>
      <c r="L502" s="122"/>
    </row>
    <row r="503" spans="1:14" ht="19.5" customHeight="1">
      <c r="A503" s="26" t="s">
        <v>374</v>
      </c>
      <c r="B503" s="24"/>
      <c r="C503" s="24"/>
      <c r="D503" s="24">
        <v>3020</v>
      </c>
      <c r="E503" s="25">
        <v>200</v>
      </c>
      <c r="F503" s="58">
        <v>200</v>
      </c>
      <c r="G503" s="58">
        <v>0</v>
      </c>
      <c r="H503" s="156">
        <f t="shared" si="15"/>
        <v>0</v>
      </c>
      <c r="I503" s="156">
        <f t="shared" si="14"/>
        <v>0</v>
      </c>
      <c r="J503" s="55"/>
      <c r="L503" s="127"/>
      <c r="M503" s="123"/>
      <c r="N503" s="123"/>
    </row>
    <row r="504" spans="1:12" s="113" customFormat="1" ht="19.5" customHeight="1">
      <c r="A504" s="26" t="s">
        <v>19</v>
      </c>
      <c r="B504" s="24"/>
      <c r="C504" s="24"/>
      <c r="D504" s="24">
        <v>4010</v>
      </c>
      <c r="E504" s="25">
        <v>83204</v>
      </c>
      <c r="F504" s="58">
        <v>83719</v>
      </c>
      <c r="G504" s="58">
        <v>36203.5</v>
      </c>
      <c r="H504" s="156">
        <f t="shared" si="15"/>
        <v>0.4324406646042117</v>
      </c>
      <c r="I504" s="156">
        <f t="shared" si="14"/>
        <v>0.004081596208009016</v>
      </c>
      <c r="J504" s="55"/>
      <c r="L504" s="167"/>
    </row>
    <row r="505" spans="1:14" ht="19.5" customHeight="1">
      <c r="A505" s="26" t="s">
        <v>20</v>
      </c>
      <c r="B505" s="24"/>
      <c r="C505" s="24"/>
      <c r="D505" s="24">
        <v>4040</v>
      </c>
      <c r="E505" s="25">
        <v>6426</v>
      </c>
      <c r="F505" s="58">
        <v>5971</v>
      </c>
      <c r="G505" s="58">
        <v>5970.52</v>
      </c>
      <c r="H505" s="156">
        <f t="shared" si="15"/>
        <v>0.9999196114553677</v>
      </c>
      <c r="I505" s="156">
        <f t="shared" si="14"/>
        <v>0.0006731186706214038</v>
      </c>
      <c r="J505" s="55"/>
      <c r="L505" s="127"/>
      <c r="M505" s="123"/>
      <c r="N505" s="123"/>
    </row>
    <row r="506" spans="1:14" ht="19.5" customHeight="1">
      <c r="A506" s="26" t="s">
        <v>21</v>
      </c>
      <c r="B506" s="24"/>
      <c r="C506" s="24"/>
      <c r="D506" s="24">
        <v>4110</v>
      </c>
      <c r="E506" s="25">
        <v>15408</v>
      </c>
      <c r="F506" s="58">
        <v>15418</v>
      </c>
      <c r="G506" s="58">
        <v>7611.69</v>
      </c>
      <c r="H506" s="156">
        <f t="shared" si="15"/>
        <v>0.49368854585549354</v>
      </c>
      <c r="I506" s="156">
        <f t="shared" si="14"/>
        <v>0.000858144793750332</v>
      </c>
      <c r="J506" s="55"/>
      <c r="L506" s="127"/>
      <c r="M506" s="123"/>
      <c r="N506" s="123"/>
    </row>
    <row r="507" spans="1:14" ht="19.5" customHeight="1">
      <c r="A507" s="26" t="s">
        <v>22</v>
      </c>
      <c r="B507" s="24"/>
      <c r="C507" s="24"/>
      <c r="D507" s="24">
        <v>4120</v>
      </c>
      <c r="E507" s="25">
        <v>2196</v>
      </c>
      <c r="F507" s="58">
        <v>2196</v>
      </c>
      <c r="G507" s="58">
        <v>1005.08</v>
      </c>
      <c r="H507" s="156">
        <f t="shared" si="15"/>
        <v>0.4576867030965392</v>
      </c>
      <c r="I507" s="156">
        <f t="shared" si="14"/>
        <v>0.00011331309726257688</v>
      </c>
      <c r="J507" s="55"/>
      <c r="L507" s="127"/>
      <c r="M507" s="123"/>
      <c r="N507" s="123"/>
    </row>
    <row r="508" spans="1:14" ht="19.5" customHeight="1">
      <c r="A508" s="26" t="s">
        <v>9</v>
      </c>
      <c r="B508" s="24"/>
      <c r="C508" s="24"/>
      <c r="D508" s="24">
        <v>4210</v>
      </c>
      <c r="E508" s="25">
        <v>1500</v>
      </c>
      <c r="F508" s="58">
        <v>1500</v>
      </c>
      <c r="G508" s="58">
        <v>720.32</v>
      </c>
      <c r="H508" s="156">
        <f t="shared" si="15"/>
        <v>0.4802133333333334</v>
      </c>
      <c r="I508" s="156">
        <f t="shared" si="14"/>
        <v>8.120914774961135E-05</v>
      </c>
      <c r="J508" s="55"/>
      <c r="L508" s="127"/>
      <c r="M508" s="123"/>
      <c r="N508" s="123"/>
    </row>
    <row r="509" spans="1:14" ht="19.5" customHeight="1">
      <c r="A509" s="37" t="s">
        <v>146</v>
      </c>
      <c r="B509" s="24"/>
      <c r="C509" s="24"/>
      <c r="D509" s="24">
        <v>4240</v>
      </c>
      <c r="E509" s="25">
        <v>1674</v>
      </c>
      <c r="F509" s="58">
        <v>2290</v>
      </c>
      <c r="G509" s="58">
        <v>790.2</v>
      </c>
      <c r="H509" s="156">
        <f aca="true" t="shared" si="16" ref="H509:H589">G509/F509</f>
        <v>0.34506550218340615</v>
      </c>
      <c r="I509" s="156">
        <f t="shared" si="14"/>
        <v>8.908744523509397E-05</v>
      </c>
      <c r="J509" s="55"/>
      <c r="L509" s="127"/>
      <c r="M509" s="123"/>
      <c r="N509" s="123"/>
    </row>
    <row r="510" spans="1:14" ht="19.5" customHeight="1">
      <c r="A510" s="37" t="s">
        <v>11</v>
      </c>
      <c r="B510" s="24"/>
      <c r="C510" s="24"/>
      <c r="D510" s="36" t="s">
        <v>136</v>
      </c>
      <c r="E510" s="25">
        <v>300</v>
      </c>
      <c r="F510" s="58">
        <v>300</v>
      </c>
      <c r="G510" s="58">
        <v>0</v>
      </c>
      <c r="H510" s="156">
        <f t="shared" si="16"/>
        <v>0</v>
      </c>
      <c r="I510" s="156">
        <f t="shared" si="14"/>
        <v>0</v>
      </c>
      <c r="J510" s="55"/>
      <c r="L510" s="127"/>
      <c r="M510" s="123"/>
      <c r="N510" s="123"/>
    </row>
    <row r="511" spans="1:14" ht="19.5" customHeight="1">
      <c r="A511" s="26" t="s">
        <v>377</v>
      </c>
      <c r="B511" s="24"/>
      <c r="C511" s="24"/>
      <c r="D511" s="24">
        <v>4440</v>
      </c>
      <c r="E511" s="25">
        <v>7425</v>
      </c>
      <c r="F511" s="58">
        <v>7425</v>
      </c>
      <c r="G511" s="58">
        <v>5414.43</v>
      </c>
      <c r="H511" s="156">
        <f t="shared" si="16"/>
        <v>0.7292161616161617</v>
      </c>
      <c r="I511" s="156">
        <f t="shared" si="14"/>
        <v>0.0006104248748471904</v>
      </c>
      <c r="J511" s="55"/>
      <c r="L511" s="127"/>
      <c r="M511" s="123"/>
      <c r="N511" s="123"/>
    </row>
    <row r="512" spans="1:14" ht="26.25" customHeight="1">
      <c r="A512" s="26" t="s">
        <v>211</v>
      </c>
      <c r="B512" s="24"/>
      <c r="C512" s="24"/>
      <c r="D512" s="24" t="s">
        <v>203</v>
      </c>
      <c r="E512" s="25">
        <v>80</v>
      </c>
      <c r="F512" s="58">
        <v>80</v>
      </c>
      <c r="G512" s="58">
        <v>0</v>
      </c>
      <c r="H512" s="156">
        <f t="shared" si="16"/>
        <v>0</v>
      </c>
      <c r="I512" s="156">
        <f t="shared" si="14"/>
        <v>0</v>
      </c>
      <c r="J512" s="55"/>
      <c r="L512" s="127"/>
      <c r="M512" s="123"/>
      <c r="N512" s="123"/>
    </row>
    <row r="513" spans="1:14" ht="15.75" customHeight="1">
      <c r="A513" s="171" t="s">
        <v>225</v>
      </c>
      <c r="B513" s="158"/>
      <c r="C513" s="158" t="s">
        <v>226</v>
      </c>
      <c r="D513" s="158"/>
      <c r="E513" s="159">
        <f>SUM(E514:E519)</f>
        <v>16022</v>
      </c>
      <c r="F513" s="162">
        <f>SUM(F514:F519)</f>
        <v>15336</v>
      </c>
      <c r="G513" s="162">
        <f>SUM(G514:G519)</f>
        <v>8080.999999999999</v>
      </c>
      <c r="H513" s="115">
        <f t="shared" si="16"/>
        <v>0.5269300991131977</v>
      </c>
      <c r="I513" s="115">
        <f t="shared" si="14"/>
        <v>0.0009110549796820985</v>
      </c>
      <c r="J513" s="161"/>
      <c r="L513" s="127"/>
      <c r="M513" s="123"/>
      <c r="N513" s="123"/>
    </row>
    <row r="514" spans="1:14" ht="19.5" customHeight="1">
      <c r="A514" s="64" t="s">
        <v>19</v>
      </c>
      <c r="B514" s="24"/>
      <c r="C514" s="24"/>
      <c r="D514" s="36" t="s">
        <v>151</v>
      </c>
      <c r="E514" s="25">
        <v>10656</v>
      </c>
      <c r="F514" s="58">
        <v>10656</v>
      </c>
      <c r="G514" s="58">
        <v>6041.59</v>
      </c>
      <c r="H514" s="156">
        <f t="shared" si="16"/>
        <v>0.5669660285285285</v>
      </c>
      <c r="I514" s="156">
        <f aca="true" t="shared" si="17" ref="I514:I577">G514/8869936.7</f>
        <v>0.0006811311291545069</v>
      </c>
      <c r="J514" s="55"/>
      <c r="L514" s="127"/>
      <c r="M514" s="123"/>
      <c r="N514" s="123"/>
    </row>
    <row r="515" spans="1:12" s="113" customFormat="1" ht="19.5" customHeight="1">
      <c r="A515" s="64" t="s">
        <v>20</v>
      </c>
      <c r="B515" s="24"/>
      <c r="C515" s="24"/>
      <c r="D515" s="36" t="s">
        <v>172</v>
      </c>
      <c r="E515" s="25">
        <v>1378</v>
      </c>
      <c r="F515" s="58">
        <v>553</v>
      </c>
      <c r="G515" s="58">
        <v>552.65</v>
      </c>
      <c r="H515" s="156">
        <f t="shared" si="16"/>
        <v>0.9993670886075949</v>
      </c>
      <c r="I515" s="156">
        <f t="shared" si="17"/>
        <v>6.230596888025143E-05</v>
      </c>
      <c r="J515" s="55"/>
      <c r="L515" s="167"/>
    </row>
    <row r="516" spans="1:14" ht="19.5" customHeight="1">
      <c r="A516" s="64" t="s">
        <v>21</v>
      </c>
      <c r="B516" s="24"/>
      <c r="C516" s="24"/>
      <c r="D516" s="36" t="s">
        <v>81</v>
      </c>
      <c r="E516" s="25">
        <v>2069</v>
      </c>
      <c r="F516" s="58">
        <v>1928</v>
      </c>
      <c r="G516" s="58">
        <v>1114.5</v>
      </c>
      <c r="H516" s="156">
        <f t="shared" si="16"/>
        <v>0.5780601659751037</v>
      </c>
      <c r="I516" s="156">
        <f t="shared" si="17"/>
        <v>0.00012564914922109872</v>
      </c>
      <c r="J516" s="55"/>
      <c r="L516" s="127"/>
      <c r="M516" s="123"/>
      <c r="N516" s="123"/>
    </row>
    <row r="517" spans="1:14" ht="19.5" customHeight="1">
      <c r="A517" s="64" t="s">
        <v>22</v>
      </c>
      <c r="B517" s="24"/>
      <c r="C517" s="24"/>
      <c r="D517" s="36" t="s">
        <v>82</v>
      </c>
      <c r="E517" s="25">
        <v>295</v>
      </c>
      <c r="F517" s="58">
        <v>275</v>
      </c>
      <c r="G517" s="58">
        <v>113.07</v>
      </c>
      <c r="H517" s="156">
        <f t="shared" si="16"/>
        <v>0.41116363636363634</v>
      </c>
      <c r="I517" s="156">
        <f t="shared" si="17"/>
        <v>1.2747554331475668E-05</v>
      </c>
      <c r="J517" s="55"/>
      <c r="L517" s="127"/>
      <c r="M517" s="123"/>
      <c r="N517" s="123"/>
    </row>
    <row r="518" spans="1:14" ht="19.5" customHeight="1">
      <c r="A518" s="64" t="s">
        <v>146</v>
      </c>
      <c r="B518" s="24"/>
      <c r="C518" s="24"/>
      <c r="D518" s="36" t="s">
        <v>147</v>
      </c>
      <c r="E518" s="25">
        <v>500</v>
      </c>
      <c r="F518" s="58">
        <v>800</v>
      </c>
      <c r="G518" s="58">
        <f>0</f>
        <v>0</v>
      </c>
      <c r="H518" s="156">
        <f t="shared" si="16"/>
        <v>0</v>
      </c>
      <c r="I518" s="156">
        <f t="shared" si="17"/>
        <v>0</v>
      </c>
      <c r="J518" s="55"/>
      <c r="L518" s="127"/>
      <c r="M518" s="123"/>
      <c r="N518" s="123"/>
    </row>
    <row r="519" spans="1:14" ht="19.5" customHeight="1">
      <c r="A519" s="26" t="s">
        <v>377</v>
      </c>
      <c r="B519" s="24"/>
      <c r="C519" s="24"/>
      <c r="D519" s="36" t="s">
        <v>143</v>
      </c>
      <c r="E519" s="25">
        <v>1124</v>
      </c>
      <c r="F519" s="58">
        <v>1124</v>
      </c>
      <c r="G519" s="58">
        <v>259.19</v>
      </c>
      <c r="H519" s="156">
        <f t="shared" si="16"/>
        <v>0.23059608540925267</v>
      </c>
      <c r="I519" s="156">
        <f t="shared" si="17"/>
        <v>2.9221178094765887E-05</v>
      </c>
      <c r="J519" s="55"/>
      <c r="L519" s="127"/>
      <c r="M519" s="123"/>
      <c r="N519" s="123"/>
    </row>
    <row r="520" spans="1:14" ht="15.75" customHeight="1">
      <c r="A520" s="111" t="s">
        <v>163</v>
      </c>
      <c r="B520" s="158"/>
      <c r="C520" s="158" t="s">
        <v>164</v>
      </c>
      <c r="D520" s="158"/>
      <c r="E520" s="159">
        <f>SUM(E521:E522)</f>
        <v>26800</v>
      </c>
      <c r="F520" s="162">
        <f>SUM(F521:F522)</f>
        <v>76800</v>
      </c>
      <c r="G520" s="162">
        <f>SUM(G521:G522)</f>
        <v>65947</v>
      </c>
      <c r="H520" s="115">
        <f t="shared" si="16"/>
        <v>0.8586848958333333</v>
      </c>
      <c r="I520" s="115">
        <f t="shared" si="17"/>
        <v>0.007434889586077881</v>
      </c>
      <c r="J520" s="161"/>
      <c r="L520" s="127"/>
      <c r="M520" s="123"/>
      <c r="N520" s="123"/>
    </row>
    <row r="521" spans="1:14" ht="19.5" customHeight="1">
      <c r="A521" s="37" t="s">
        <v>174</v>
      </c>
      <c r="B521" s="24"/>
      <c r="C521" s="36"/>
      <c r="D521" s="36" t="s">
        <v>175</v>
      </c>
      <c r="E521" s="25">
        <v>12800</v>
      </c>
      <c r="F521" s="58">
        <v>12800</v>
      </c>
      <c r="G521" s="58">
        <v>12777</v>
      </c>
      <c r="H521" s="156">
        <f t="shared" si="16"/>
        <v>0.998203125</v>
      </c>
      <c r="I521" s="156">
        <f t="shared" si="17"/>
        <v>0.0014404837860906043</v>
      </c>
      <c r="J521" s="55"/>
      <c r="L521" s="127"/>
      <c r="M521" s="123"/>
      <c r="N521" s="123"/>
    </row>
    <row r="522" spans="1:12" s="113" customFormat="1" ht="19.5" customHeight="1">
      <c r="A522" s="37" t="s">
        <v>176</v>
      </c>
      <c r="B522" s="24"/>
      <c r="C522" s="24"/>
      <c r="D522" s="36" t="s">
        <v>177</v>
      </c>
      <c r="E522" s="25">
        <v>14000</v>
      </c>
      <c r="F522" s="58">
        <v>64000</v>
      </c>
      <c r="G522" s="58">
        <v>53170</v>
      </c>
      <c r="H522" s="156">
        <f t="shared" si="16"/>
        <v>0.83078125</v>
      </c>
      <c r="I522" s="156">
        <f t="shared" si="17"/>
        <v>0.0059944057999872765</v>
      </c>
      <c r="J522" s="55"/>
      <c r="L522" s="167"/>
    </row>
    <row r="523" spans="1:14" ht="15.75" customHeight="1">
      <c r="A523" s="111" t="s">
        <v>15</v>
      </c>
      <c r="B523" s="158"/>
      <c r="C523" s="158" t="s">
        <v>194</v>
      </c>
      <c r="D523" s="158"/>
      <c r="E523" s="159">
        <f>SUM(E524:E526)</f>
        <v>4000</v>
      </c>
      <c r="F523" s="162">
        <f>SUM(F524:F526)</f>
        <v>4000</v>
      </c>
      <c r="G523" s="162">
        <f>SUM(G524:G526)</f>
        <v>0</v>
      </c>
      <c r="H523" s="115">
        <f t="shared" si="16"/>
        <v>0</v>
      </c>
      <c r="I523" s="115">
        <f t="shared" si="17"/>
        <v>0</v>
      </c>
      <c r="J523" s="161"/>
      <c r="L523" s="127"/>
      <c r="M523" s="123"/>
      <c r="N523" s="123"/>
    </row>
    <row r="524" spans="1:14" ht="19.5" customHeight="1">
      <c r="A524" s="37" t="s">
        <v>9</v>
      </c>
      <c r="B524" s="24"/>
      <c r="C524" s="36"/>
      <c r="D524" s="36" t="s">
        <v>83</v>
      </c>
      <c r="E524" s="25">
        <v>400</v>
      </c>
      <c r="F524" s="58">
        <v>400</v>
      </c>
      <c r="G524" s="58">
        <v>0</v>
      </c>
      <c r="H524" s="156">
        <f t="shared" si="16"/>
        <v>0</v>
      </c>
      <c r="I524" s="156">
        <f t="shared" si="17"/>
        <v>0</v>
      </c>
      <c r="J524" s="55"/>
      <c r="L524" s="127"/>
      <c r="M524" s="123"/>
      <c r="N524" s="123"/>
    </row>
    <row r="525" spans="1:12" s="113" customFormat="1" ht="19.5" customHeight="1">
      <c r="A525" s="37" t="s">
        <v>12</v>
      </c>
      <c r="B525" s="24"/>
      <c r="C525" s="36"/>
      <c r="D525" s="36" t="s">
        <v>79</v>
      </c>
      <c r="E525" s="25">
        <v>3500</v>
      </c>
      <c r="F525" s="58">
        <v>3500</v>
      </c>
      <c r="G525" s="58">
        <v>0</v>
      </c>
      <c r="H525" s="156">
        <f t="shared" si="16"/>
        <v>0</v>
      </c>
      <c r="I525" s="156">
        <f t="shared" si="17"/>
        <v>0</v>
      </c>
      <c r="J525" s="55"/>
      <c r="L525" s="167"/>
    </row>
    <row r="526" spans="1:14" ht="19.5" customHeight="1">
      <c r="A526" s="37" t="s">
        <v>26</v>
      </c>
      <c r="B526" s="24"/>
      <c r="C526" s="36"/>
      <c r="D526" s="36" t="s">
        <v>92</v>
      </c>
      <c r="E526" s="25">
        <v>100</v>
      </c>
      <c r="F526" s="58">
        <v>100</v>
      </c>
      <c r="G526" s="58">
        <v>0</v>
      </c>
      <c r="H526" s="156">
        <f t="shared" si="16"/>
        <v>0</v>
      </c>
      <c r="I526" s="156">
        <f t="shared" si="17"/>
        <v>0</v>
      </c>
      <c r="J526" s="55"/>
      <c r="L526" s="127"/>
      <c r="M526" s="123"/>
      <c r="N526" s="123"/>
    </row>
    <row r="527" spans="1:14" ht="21" customHeight="1">
      <c r="A527" s="27" t="s">
        <v>61</v>
      </c>
      <c r="B527" s="21">
        <v>900</v>
      </c>
      <c r="C527" s="21"/>
      <c r="D527" s="21"/>
      <c r="E527" s="22">
        <f>SUM(E528,E551,E560,E572,E581,E578,E570,E537,E568)</f>
        <v>1787087</v>
      </c>
      <c r="F527" s="52">
        <f>SUM(F528,F551,F560,F572,F581,F578,F570,F537,F568)</f>
        <v>2062226</v>
      </c>
      <c r="G527" s="52">
        <f>SUM(G528,G551,G560,G572,G581,G578,G570,G537,G568)</f>
        <v>647162.78</v>
      </c>
      <c r="H527" s="39">
        <f t="shared" si="16"/>
        <v>0.3138175835238233</v>
      </c>
      <c r="I527" s="39">
        <f t="shared" si="17"/>
        <v>0.07296137524859676</v>
      </c>
      <c r="J527" s="107">
        <v>0</v>
      </c>
      <c r="L527" s="127"/>
      <c r="M527" s="123"/>
      <c r="N527" s="123"/>
    </row>
    <row r="528" spans="1:14" ht="15.75" customHeight="1">
      <c r="A528" s="170" t="s">
        <v>87</v>
      </c>
      <c r="B528" s="164"/>
      <c r="C528" s="164" t="s">
        <v>88</v>
      </c>
      <c r="D528" s="164"/>
      <c r="E528" s="165">
        <f>SUM(E529:E536)</f>
        <v>323000</v>
      </c>
      <c r="F528" s="166">
        <f>SUM(F529:F536)</f>
        <v>511915</v>
      </c>
      <c r="G528" s="166">
        <f>SUM(G529:G536)</f>
        <v>11198.91</v>
      </c>
      <c r="H528" s="115">
        <f t="shared" si="16"/>
        <v>0.02187650293505758</v>
      </c>
      <c r="I528" s="115">
        <f t="shared" si="17"/>
        <v>0.0012625693258893269</v>
      </c>
      <c r="J528" s="161"/>
      <c r="L528" s="127"/>
      <c r="M528" s="123"/>
      <c r="N528" s="123"/>
    </row>
    <row r="529" spans="1:14" ht="19.5" customHeight="1">
      <c r="A529" s="31" t="s">
        <v>165</v>
      </c>
      <c r="B529" s="28"/>
      <c r="C529" s="28"/>
      <c r="D529" s="28" t="s">
        <v>166</v>
      </c>
      <c r="E529" s="29">
        <v>3000</v>
      </c>
      <c r="F529" s="53">
        <v>3000</v>
      </c>
      <c r="G529" s="53">
        <v>0</v>
      </c>
      <c r="H529" s="156">
        <f t="shared" si="16"/>
        <v>0</v>
      </c>
      <c r="I529" s="156">
        <f t="shared" si="17"/>
        <v>0</v>
      </c>
      <c r="J529" s="55"/>
      <c r="L529" s="123"/>
      <c r="M529" s="123"/>
      <c r="N529" s="123"/>
    </row>
    <row r="530" spans="1:10" s="113" customFormat="1" ht="19.5" customHeight="1">
      <c r="A530" s="31" t="s">
        <v>9</v>
      </c>
      <c r="B530" s="28"/>
      <c r="C530" s="28"/>
      <c r="D530" s="28" t="s">
        <v>83</v>
      </c>
      <c r="E530" s="29">
        <v>10000</v>
      </c>
      <c r="F530" s="53">
        <v>10000</v>
      </c>
      <c r="G530" s="53">
        <v>305.9</v>
      </c>
      <c r="H530" s="156">
        <f t="shared" si="16"/>
        <v>0.03059</v>
      </c>
      <c r="I530" s="156">
        <f t="shared" si="17"/>
        <v>3.448728106481301E-05</v>
      </c>
      <c r="J530" s="55"/>
    </row>
    <row r="531" spans="1:14" ht="19.5" customHeight="1" hidden="1">
      <c r="A531" s="31" t="s">
        <v>11</v>
      </c>
      <c r="B531" s="28"/>
      <c r="C531" s="28"/>
      <c r="D531" s="28" t="s">
        <v>136</v>
      </c>
      <c r="E531" s="29">
        <v>0</v>
      </c>
      <c r="F531" s="53">
        <v>0</v>
      </c>
      <c r="G531" s="53">
        <v>0</v>
      </c>
      <c r="H531" s="156" t="e">
        <f t="shared" si="16"/>
        <v>#DIV/0!</v>
      </c>
      <c r="I531" s="156">
        <f t="shared" si="17"/>
        <v>0</v>
      </c>
      <c r="J531" s="55"/>
      <c r="L531" s="123"/>
      <c r="M531" s="123"/>
      <c r="N531" s="123"/>
    </row>
    <row r="532" spans="1:14" ht="19.5" customHeight="1">
      <c r="A532" s="31" t="s">
        <v>12</v>
      </c>
      <c r="B532" s="28"/>
      <c r="C532" s="28"/>
      <c r="D532" s="28" t="s">
        <v>79</v>
      </c>
      <c r="E532" s="29">
        <v>10000</v>
      </c>
      <c r="F532" s="53">
        <v>34000</v>
      </c>
      <c r="G532" s="53">
        <v>8628.41</v>
      </c>
      <c r="H532" s="156">
        <f t="shared" si="16"/>
        <v>0.25377676470588234</v>
      </c>
      <c r="I532" s="156">
        <f t="shared" si="17"/>
        <v>0.000972770188991315</v>
      </c>
      <c r="J532" s="55"/>
      <c r="L532" s="123"/>
      <c r="M532" s="123"/>
      <c r="N532" s="123"/>
    </row>
    <row r="533" spans="1:14" ht="26.25" customHeight="1">
      <c r="A533" s="31" t="s">
        <v>220</v>
      </c>
      <c r="B533" s="28"/>
      <c r="C533" s="28"/>
      <c r="D533" s="28" t="s">
        <v>221</v>
      </c>
      <c r="E533" s="29">
        <v>0</v>
      </c>
      <c r="F533" s="53">
        <v>5000</v>
      </c>
      <c r="G533" s="53">
        <v>0</v>
      </c>
      <c r="H533" s="156">
        <f t="shared" si="16"/>
        <v>0</v>
      </c>
      <c r="I533" s="156">
        <f t="shared" si="17"/>
        <v>0</v>
      </c>
      <c r="J533" s="55"/>
      <c r="L533" s="123"/>
      <c r="M533" s="123"/>
      <c r="N533" s="123"/>
    </row>
    <row r="534" spans="1:14" ht="19.5" customHeight="1">
      <c r="A534" s="31" t="s">
        <v>90</v>
      </c>
      <c r="B534" s="28"/>
      <c r="C534" s="28"/>
      <c r="D534" s="28" t="s">
        <v>89</v>
      </c>
      <c r="E534" s="29">
        <v>300000</v>
      </c>
      <c r="F534" s="53">
        <v>459915</v>
      </c>
      <c r="G534" s="53">
        <v>2264.6</v>
      </c>
      <c r="H534" s="156">
        <f t="shared" si="16"/>
        <v>0.0049239533392039835</v>
      </c>
      <c r="I534" s="156">
        <f t="shared" si="17"/>
        <v>0.0002553118558331989</v>
      </c>
      <c r="J534" s="55"/>
      <c r="L534" s="123"/>
      <c r="M534" s="123"/>
      <c r="N534" s="123"/>
    </row>
    <row r="535" spans="1:14" ht="19.5" customHeight="1" hidden="1">
      <c r="A535" s="31" t="s">
        <v>90</v>
      </c>
      <c r="B535" s="28"/>
      <c r="C535" s="28"/>
      <c r="D535" s="28" t="s">
        <v>292</v>
      </c>
      <c r="E535" s="29">
        <v>0</v>
      </c>
      <c r="F535" s="53">
        <v>0</v>
      </c>
      <c r="G535" s="53">
        <v>0</v>
      </c>
      <c r="H535" s="156" t="e">
        <f t="shared" si="16"/>
        <v>#DIV/0!</v>
      </c>
      <c r="I535" s="156">
        <f t="shared" si="17"/>
        <v>0</v>
      </c>
      <c r="J535" s="55"/>
      <c r="L535" s="123"/>
      <c r="M535" s="123"/>
      <c r="N535" s="123"/>
    </row>
    <row r="536" spans="1:14" ht="19.5" customHeight="1" hidden="1">
      <c r="A536" s="31" t="s">
        <v>90</v>
      </c>
      <c r="B536" s="28"/>
      <c r="C536" s="28"/>
      <c r="D536" s="28" t="s">
        <v>264</v>
      </c>
      <c r="E536" s="29">
        <v>0</v>
      </c>
      <c r="F536" s="53">
        <v>0</v>
      </c>
      <c r="G536" s="53">
        <v>0</v>
      </c>
      <c r="H536" s="156" t="e">
        <f t="shared" si="16"/>
        <v>#DIV/0!</v>
      </c>
      <c r="I536" s="156">
        <f t="shared" si="17"/>
        <v>0</v>
      </c>
      <c r="J536" s="55"/>
      <c r="L536" s="123"/>
      <c r="M536" s="123"/>
      <c r="N536" s="123"/>
    </row>
    <row r="537" spans="1:14" ht="15.75" customHeight="1">
      <c r="A537" s="170" t="s">
        <v>430</v>
      </c>
      <c r="B537" s="164"/>
      <c r="C537" s="164" t="s">
        <v>431</v>
      </c>
      <c r="D537" s="164"/>
      <c r="E537" s="165">
        <f>SUM(E538:E550)</f>
        <v>575511</v>
      </c>
      <c r="F537" s="166">
        <f>SUM(F538:F550)</f>
        <v>591735</v>
      </c>
      <c r="G537" s="166">
        <f>SUM(G538:G550)</f>
        <v>236135.44</v>
      </c>
      <c r="H537" s="115">
        <f t="shared" si="16"/>
        <v>0.3990560639475441</v>
      </c>
      <c r="I537" s="115">
        <f t="shared" si="17"/>
        <v>0.02662199832835335</v>
      </c>
      <c r="J537" s="165">
        <f>J538</f>
        <v>0</v>
      </c>
      <c r="L537" s="123"/>
      <c r="M537" s="123"/>
      <c r="N537" s="123"/>
    </row>
    <row r="538" spans="1:14" ht="38.25" customHeight="1">
      <c r="A538" s="31" t="s">
        <v>419</v>
      </c>
      <c r="B538" s="28"/>
      <c r="C538" s="28"/>
      <c r="D538" s="28" t="s">
        <v>97</v>
      </c>
      <c r="E538" s="29">
        <v>13500</v>
      </c>
      <c r="F538" s="53">
        <v>13500</v>
      </c>
      <c r="G538" s="53">
        <v>6750</v>
      </c>
      <c r="H538" s="156">
        <f t="shared" si="16"/>
        <v>0.5</v>
      </c>
      <c r="I538" s="156">
        <f t="shared" si="17"/>
        <v>0.0007609975390241512</v>
      </c>
      <c r="J538" s="55"/>
      <c r="L538" s="123"/>
      <c r="M538" s="123"/>
      <c r="N538" s="123"/>
    </row>
    <row r="539" spans="1:14" ht="19.5" customHeight="1">
      <c r="A539" s="31" t="s">
        <v>469</v>
      </c>
      <c r="B539" s="28"/>
      <c r="C539" s="28"/>
      <c r="D539" s="28" t="s">
        <v>98</v>
      </c>
      <c r="E539" s="29">
        <v>400</v>
      </c>
      <c r="F539" s="53">
        <v>400</v>
      </c>
      <c r="G539" s="53">
        <v>0</v>
      </c>
      <c r="H539" s="156">
        <f t="shared" si="16"/>
        <v>0</v>
      </c>
      <c r="I539" s="156">
        <f t="shared" si="17"/>
        <v>0</v>
      </c>
      <c r="J539" s="55"/>
      <c r="L539" s="123"/>
      <c r="M539" s="123"/>
      <c r="N539" s="123"/>
    </row>
    <row r="540" spans="1:14" ht="19.5" customHeight="1">
      <c r="A540" s="31" t="s">
        <v>192</v>
      </c>
      <c r="B540" s="28"/>
      <c r="C540" s="28"/>
      <c r="D540" s="28" t="s">
        <v>151</v>
      </c>
      <c r="E540" s="29">
        <v>10200</v>
      </c>
      <c r="F540" s="53">
        <v>10200</v>
      </c>
      <c r="G540" s="53">
        <v>2921.72</v>
      </c>
      <c r="H540" s="156">
        <f t="shared" si="16"/>
        <v>0.28644313725490195</v>
      </c>
      <c r="I540" s="156">
        <f t="shared" si="17"/>
        <v>0.00032939581181002113</v>
      </c>
      <c r="J540" s="55"/>
      <c r="L540" s="123"/>
      <c r="M540" s="123"/>
      <c r="N540" s="123"/>
    </row>
    <row r="541" spans="1:14" ht="19.5" customHeight="1">
      <c r="A541" s="31" t="s">
        <v>21</v>
      </c>
      <c r="B541" s="28"/>
      <c r="C541" s="28"/>
      <c r="D541" s="28" t="s">
        <v>81</v>
      </c>
      <c r="E541" s="29">
        <v>1754</v>
      </c>
      <c r="F541" s="53">
        <v>1754</v>
      </c>
      <c r="G541" s="53">
        <v>431.82</v>
      </c>
      <c r="H541" s="156">
        <f t="shared" si="16"/>
        <v>0.2461915621436716</v>
      </c>
      <c r="I541" s="156">
        <f t="shared" si="17"/>
        <v>4.868354922983836E-05</v>
      </c>
      <c r="J541" s="55"/>
      <c r="L541" s="123"/>
      <c r="M541" s="123"/>
      <c r="N541" s="123"/>
    </row>
    <row r="542" spans="1:14" ht="19.5" customHeight="1">
      <c r="A542" s="31" t="s">
        <v>240</v>
      </c>
      <c r="B542" s="28"/>
      <c r="C542" s="28"/>
      <c r="D542" s="28" t="s">
        <v>82</v>
      </c>
      <c r="E542" s="29">
        <v>250</v>
      </c>
      <c r="F542" s="53">
        <v>250</v>
      </c>
      <c r="G542" s="53">
        <v>61.55</v>
      </c>
      <c r="H542" s="156">
        <f t="shared" si="16"/>
        <v>0.2462</v>
      </c>
      <c r="I542" s="156">
        <f t="shared" si="17"/>
        <v>6.939170152138741E-06</v>
      </c>
      <c r="J542" s="55"/>
      <c r="L542" s="123"/>
      <c r="M542" s="123"/>
      <c r="N542" s="123"/>
    </row>
    <row r="543" spans="1:14" ht="19.5" customHeight="1">
      <c r="A543" s="31" t="s">
        <v>9</v>
      </c>
      <c r="B543" s="28"/>
      <c r="C543" s="28"/>
      <c r="D543" s="28" t="s">
        <v>83</v>
      </c>
      <c r="E543" s="29">
        <v>2000</v>
      </c>
      <c r="F543" s="53">
        <v>2970</v>
      </c>
      <c r="G543" s="53">
        <v>1383.51</v>
      </c>
      <c r="H543" s="156">
        <f t="shared" si="16"/>
        <v>0.4658282828282828</v>
      </c>
      <c r="I543" s="156">
        <f t="shared" si="17"/>
        <v>0.00015597743780967457</v>
      </c>
      <c r="J543" s="55"/>
      <c r="L543" s="123"/>
      <c r="M543" s="123"/>
      <c r="N543" s="123"/>
    </row>
    <row r="544" spans="1:14" ht="19.5" customHeight="1">
      <c r="A544" s="31" t="s">
        <v>10</v>
      </c>
      <c r="B544" s="28"/>
      <c r="C544" s="28"/>
      <c r="D544" s="28" t="s">
        <v>154</v>
      </c>
      <c r="E544" s="29">
        <v>3000</v>
      </c>
      <c r="F544" s="53">
        <v>3000</v>
      </c>
      <c r="G544" s="53">
        <v>347.79</v>
      </c>
      <c r="H544" s="156">
        <f t="shared" si="16"/>
        <v>0.11593</v>
      </c>
      <c r="I544" s="156">
        <f t="shared" si="17"/>
        <v>3.920997542180882E-05</v>
      </c>
      <c r="J544" s="55"/>
      <c r="L544" s="123"/>
      <c r="M544" s="123"/>
      <c r="N544" s="123"/>
    </row>
    <row r="545" spans="1:10" s="113" customFormat="1" ht="19.5" customHeight="1">
      <c r="A545" s="31" t="s">
        <v>12</v>
      </c>
      <c r="B545" s="28"/>
      <c r="C545" s="28"/>
      <c r="D545" s="28" t="s">
        <v>79</v>
      </c>
      <c r="E545" s="29">
        <v>543500</v>
      </c>
      <c r="F545" s="53">
        <v>558424</v>
      </c>
      <c r="G545" s="53">
        <v>223657.8</v>
      </c>
      <c r="H545" s="156">
        <f t="shared" si="16"/>
        <v>0.40051609529676374</v>
      </c>
      <c r="I545" s="156">
        <f t="shared" si="17"/>
        <v>0.025215264501267525</v>
      </c>
      <c r="J545" s="55"/>
    </row>
    <row r="546" spans="1:10" s="113" customFormat="1" ht="38.25" customHeight="1">
      <c r="A546" s="37" t="s">
        <v>410</v>
      </c>
      <c r="B546" s="28"/>
      <c r="C546" s="28"/>
      <c r="D546" s="28" t="s">
        <v>207</v>
      </c>
      <c r="E546" s="29">
        <v>360</v>
      </c>
      <c r="F546" s="53">
        <v>360</v>
      </c>
      <c r="G546" s="53">
        <v>10</v>
      </c>
      <c r="H546" s="156">
        <f t="shared" si="16"/>
        <v>0.027777777777777776</v>
      </c>
      <c r="I546" s="156">
        <f t="shared" si="17"/>
        <v>1.127403761517261E-06</v>
      </c>
      <c r="J546" s="55"/>
    </row>
    <row r="547" spans="1:10" s="113" customFormat="1" ht="19.5" customHeight="1">
      <c r="A547" s="31" t="s">
        <v>26</v>
      </c>
      <c r="B547" s="28"/>
      <c r="C547" s="28"/>
      <c r="D547" s="28" t="s">
        <v>92</v>
      </c>
      <c r="E547" s="29">
        <v>0</v>
      </c>
      <c r="F547" s="53">
        <v>30</v>
      </c>
      <c r="G547" s="53">
        <v>30</v>
      </c>
      <c r="H547" s="156">
        <f t="shared" si="16"/>
        <v>1</v>
      </c>
      <c r="I547" s="156">
        <f t="shared" si="17"/>
        <v>3.382211284551783E-06</v>
      </c>
      <c r="J547" s="55"/>
    </row>
    <row r="548" spans="1:10" s="113" customFormat="1" ht="19.5" customHeight="1">
      <c r="A548" s="31" t="s">
        <v>390</v>
      </c>
      <c r="B548" s="28"/>
      <c r="C548" s="28"/>
      <c r="D548" s="28" t="s">
        <v>143</v>
      </c>
      <c r="E548" s="29">
        <v>547</v>
      </c>
      <c r="F548" s="53">
        <v>547</v>
      </c>
      <c r="G548" s="53">
        <v>410.25</v>
      </c>
      <c r="H548" s="156">
        <f t="shared" si="16"/>
        <v>0.75</v>
      </c>
      <c r="I548" s="156">
        <f t="shared" si="17"/>
        <v>4.625173931624563E-05</v>
      </c>
      <c r="J548" s="55"/>
    </row>
    <row r="549" spans="1:10" s="113" customFormat="1" ht="19.5" customHeight="1">
      <c r="A549" s="31" t="s">
        <v>223</v>
      </c>
      <c r="B549" s="28"/>
      <c r="C549" s="28"/>
      <c r="D549" s="28" t="s">
        <v>224</v>
      </c>
      <c r="E549" s="29">
        <v>0</v>
      </c>
      <c r="F549" s="53">
        <v>300</v>
      </c>
      <c r="G549" s="53">
        <v>131</v>
      </c>
      <c r="H549" s="156">
        <f t="shared" si="16"/>
        <v>0.43666666666666665</v>
      </c>
      <c r="I549" s="156">
        <f t="shared" si="17"/>
        <v>1.4768989275876119E-05</v>
      </c>
      <c r="J549" s="55"/>
    </row>
    <row r="550" spans="1:14" ht="19.5" customHeight="1" hidden="1">
      <c r="A550" s="31" t="s">
        <v>90</v>
      </c>
      <c r="B550" s="28"/>
      <c r="C550" s="28"/>
      <c r="D550" s="28" t="s">
        <v>89</v>
      </c>
      <c r="E550" s="29">
        <v>0</v>
      </c>
      <c r="F550" s="53">
        <v>0</v>
      </c>
      <c r="G550" s="53">
        <v>0</v>
      </c>
      <c r="H550" s="156" t="e">
        <f t="shared" si="16"/>
        <v>#DIV/0!</v>
      </c>
      <c r="I550" s="156">
        <f t="shared" si="17"/>
        <v>0</v>
      </c>
      <c r="J550" s="55"/>
      <c r="L550" s="123"/>
      <c r="M550" s="123"/>
      <c r="N550" s="123"/>
    </row>
    <row r="551" spans="1:14" ht="15.75" customHeight="1">
      <c r="A551" s="111" t="s">
        <v>62</v>
      </c>
      <c r="B551" s="158"/>
      <c r="C551" s="158">
        <v>90003</v>
      </c>
      <c r="D551" s="158"/>
      <c r="E551" s="159">
        <f>SUM(E552:E559)</f>
        <v>109400</v>
      </c>
      <c r="F551" s="162">
        <f>SUM(F552:F559)</f>
        <v>110400</v>
      </c>
      <c r="G551" s="162">
        <f>SUM(G552:G559)</f>
        <v>43704.21000000001</v>
      </c>
      <c r="H551" s="115">
        <f t="shared" si="16"/>
        <v>0.3958714673913044</v>
      </c>
      <c r="I551" s="115">
        <f t="shared" si="17"/>
        <v>0.00492722907481403</v>
      </c>
      <c r="J551" s="161"/>
      <c r="L551" s="123"/>
      <c r="M551" s="123"/>
      <c r="N551" s="123"/>
    </row>
    <row r="552" spans="1:14" ht="19.5" customHeight="1" hidden="1">
      <c r="A552" s="37" t="s">
        <v>21</v>
      </c>
      <c r="B552" s="24"/>
      <c r="C552" s="24"/>
      <c r="D552" s="36" t="s">
        <v>81</v>
      </c>
      <c r="E552" s="25">
        <v>0</v>
      </c>
      <c r="F552" s="58">
        <v>0</v>
      </c>
      <c r="G552" s="58">
        <v>0</v>
      </c>
      <c r="H552" s="156" t="e">
        <f t="shared" si="16"/>
        <v>#DIV/0!</v>
      </c>
      <c r="I552" s="156">
        <f t="shared" si="17"/>
        <v>0</v>
      </c>
      <c r="J552" s="55"/>
      <c r="L552" s="123"/>
      <c r="M552" s="123"/>
      <c r="N552" s="123"/>
    </row>
    <row r="553" spans="1:10" s="113" customFormat="1" ht="19.5" customHeight="1" hidden="1">
      <c r="A553" s="37" t="s">
        <v>22</v>
      </c>
      <c r="B553" s="24"/>
      <c r="C553" s="24"/>
      <c r="D553" s="36" t="s">
        <v>82</v>
      </c>
      <c r="E553" s="25">
        <v>0</v>
      </c>
      <c r="F553" s="58">
        <v>0</v>
      </c>
      <c r="G553" s="58">
        <v>0</v>
      </c>
      <c r="H553" s="156" t="e">
        <f t="shared" si="16"/>
        <v>#DIV/0!</v>
      </c>
      <c r="I553" s="156">
        <f t="shared" si="17"/>
        <v>0</v>
      </c>
      <c r="J553" s="55"/>
    </row>
    <row r="554" spans="1:14" ht="19.5" customHeight="1">
      <c r="A554" s="37" t="s">
        <v>165</v>
      </c>
      <c r="B554" s="24"/>
      <c r="C554" s="24"/>
      <c r="D554" s="36" t="s">
        <v>166</v>
      </c>
      <c r="E554" s="38">
        <v>400</v>
      </c>
      <c r="F554" s="58">
        <v>400</v>
      </c>
      <c r="G554" s="58">
        <v>0</v>
      </c>
      <c r="H554" s="156">
        <f t="shared" si="16"/>
        <v>0</v>
      </c>
      <c r="I554" s="156">
        <f t="shared" si="17"/>
        <v>0</v>
      </c>
      <c r="J554" s="55"/>
      <c r="L554" s="123"/>
      <c r="M554" s="123"/>
      <c r="N554" s="123"/>
    </row>
    <row r="555" spans="1:14" ht="19.5" customHeight="1">
      <c r="A555" s="26" t="s">
        <v>9</v>
      </c>
      <c r="B555" s="24"/>
      <c r="C555" s="24"/>
      <c r="D555" s="24">
        <v>4210</v>
      </c>
      <c r="E555" s="25">
        <v>50000</v>
      </c>
      <c r="F555" s="58">
        <v>49337</v>
      </c>
      <c r="G555" s="58">
        <v>18497.21</v>
      </c>
      <c r="H555" s="156">
        <f t="shared" si="16"/>
        <v>0.37491558059873925</v>
      </c>
      <c r="I555" s="156">
        <f t="shared" si="17"/>
        <v>0.0020853824131574694</v>
      </c>
      <c r="J555" s="55"/>
      <c r="L555" s="123"/>
      <c r="M555" s="123"/>
      <c r="N555" s="123"/>
    </row>
    <row r="556" spans="1:14" ht="19.5" customHeight="1">
      <c r="A556" s="26" t="s">
        <v>10</v>
      </c>
      <c r="B556" s="24"/>
      <c r="C556" s="24"/>
      <c r="D556" s="24">
        <v>4260</v>
      </c>
      <c r="E556" s="25">
        <v>2000</v>
      </c>
      <c r="F556" s="58">
        <v>2000</v>
      </c>
      <c r="G556" s="58">
        <v>617.47</v>
      </c>
      <c r="H556" s="156">
        <f t="shared" si="16"/>
        <v>0.30873500000000004</v>
      </c>
      <c r="I556" s="156">
        <f t="shared" si="17"/>
        <v>6.961380006240631E-05</v>
      </c>
      <c r="J556" s="55"/>
      <c r="L556" s="123"/>
      <c r="M556" s="123"/>
      <c r="N556" s="123"/>
    </row>
    <row r="557" spans="1:14" ht="19.5" customHeight="1">
      <c r="A557" s="37" t="s">
        <v>11</v>
      </c>
      <c r="B557" s="24"/>
      <c r="C557" s="24"/>
      <c r="D557" s="36" t="s">
        <v>136</v>
      </c>
      <c r="E557" s="25">
        <v>3000</v>
      </c>
      <c r="F557" s="58">
        <v>4000</v>
      </c>
      <c r="G557" s="58">
        <v>2475.01</v>
      </c>
      <c r="H557" s="156">
        <f t="shared" si="16"/>
        <v>0.6187525</v>
      </c>
      <c r="I557" s="156">
        <f t="shared" si="17"/>
        <v>0.00027903355837928366</v>
      </c>
      <c r="J557" s="55"/>
      <c r="L557" s="123"/>
      <c r="M557" s="123"/>
      <c r="N557" s="123"/>
    </row>
    <row r="558" spans="1:14" ht="19.5" customHeight="1">
      <c r="A558" s="26" t="s">
        <v>12</v>
      </c>
      <c r="B558" s="24"/>
      <c r="C558" s="24"/>
      <c r="D558" s="24">
        <v>4300</v>
      </c>
      <c r="E558" s="25">
        <v>54000</v>
      </c>
      <c r="F558" s="58">
        <v>54000</v>
      </c>
      <c r="G558" s="58">
        <v>22114.52</v>
      </c>
      <c r="H558" s="156">
        <f t="shared" si="16"/>
        <v>0.40952814814814814</v>
      </c>
      <c r="I558" s="156">
        <f t="shared" si="17"/>
        <v>0.00249319930321487</v>
      </c>
      <c r="J558" s="55"/>
      <c r="L558" s="123"/>
      <c r="M558" s="123"/>
      <c r="N558" s="123"/>
    </row>
    <row r="559" spans="1:14" ht="19.5" customHeight="1">
      <c r="A559" s="37" t="s">
        <v>26</v>
      </c>
      <c r="B559" s="24"/>
      <c r="C559" s="24"/>
      <c r="D559" s="36" t="s">
        <v>92</v>
      </c>
      <c r="E559" s="25">
        <v>0</v>
      </c>
      <c r="F559" s="58">
        <v>663</v>
      </c>
      <c r="G559" s="58">
        <v>0</v>
      </c>
      <c r="H559" s="156">
        <f t="shared" si="16"/>
        <v>0</v>
      </c>
      <c r="I559" s="156">
        <f t="shared" si="17"/>
        <v>0</v>
      </c>
      <c r="J559" s="55"/>
      <c r="L559" s="127"/>
      <c r="M559" s="123"/>
      <c r="N559" s="123"/>
    </row>
    <row r="560" spans="1:14" ht="15.75" customHeight="1">
      <c r="A560" s="111" t="s">
        <v>248</v>
      </c>
      <c r="B560" s="158"/>
      <c r="C560" s="158">
        <v>90004</v>
      </c>
      <c r="D560" s="158"/>
      <c r="E560" s="159">
        <f>SUM(E563:E567)</f>
        <v>61000</v>
      </c>
      <c r="F560" s="162">
        <f>SUM(F561:F567)</f>
        <v>97044</v>
      </c>
      <c r="G560" s="162">
        <f>SUM(G561:G567)</f>
        <v>46947.57</v>
      </c>
      <c r="H560" s="115">
        <f t="shared" si="16"/>
        <v>0.48377612217138616</v>
      </c>
      <c r="I560" s="115">
        <f t="shared" si="17"/>
        <v>0.005292886701209492</v>
      </c>
      <c r="J560" s="161"/>
      <c r="L560" s="127"/>
      <c r="M560" s="123"/>
      <c r="N560" s="123"/>
    </row>
    <row r="561" spans="1:14" ht="19.5" customHeight="1">
      <c r="A561" s="37" t="s">
        <v>21</v>
      </c>
      <c r="B561" s="158"/>
      <c r="C561" s="158"/>
      <c r="D561" s="36" t="s">
        <v>81</v>
      </c>
      <c r="E561" s="38">
        <v>0</v>
      </c>
      <c r="F561" s="54">
        <v>469</v>
      </c>
      <c r="G561" s="54">
        <v>173.27</v>
      </c>
      <c r="H561" s="156">
        <f t="shared" si="16"/>
        <v>0.3694456289978678</v>
      </c>
      <c r="I561" s="156">
        <f t="shared" si="17"/>
        <v>1.9534524975809582E-05</v>
      </c>
      <c r="J561" s="161"/>
      <c r="L561" s="127"/>
      <c r="M561" s="123"/>
      <c r="N561" s="123"/>
    </row>
    <row r="562" spans="1:14" ht="19.5" customHeight="1">
      <c r="A562" s="37" t="s">
        <v>22</v>
      </c>
      <c r="B562" s="158"/>
      <c r="C562" s="158"/>
      <c r="D562" s="36" t="s">
        <v>82</v>
      </c>
      <c r="E562" s="38">
        <v>0</v>
      </c>
      <c r="F562" s="54">
        <v>67</v>
      </c>
      <c r="G562" s="54">
        <v>24.69</v>
      </c>
      <c r="H562" s="156">
        <f t="shared" si="16"/>
        <v>0.3685074626865672</v>
      </c>
      <c r="I562" s="156">
        <f t="shared" si="17"/>
        <v>2.7835598871861175E-06</v>
      </c>
      <c r="J562" s="161"/>
      <c r="L562" s="127"/>
      <c r="M562" s="123"/>
      <c r="N562" s="123"/>
    </row>
    <row r="563" spans="1:14" ht="19.5" customHeight="1">
      <c r="A563" s="37" t="s">
        <v>165</v>
      </c>
      <c r="B563" s="24"/>
      <c r="C563" s="24"/>
      <c r="D563" s="36" t="s">
        <v>166</v>
      </c>
      <c r="E563" s="25">
        <v>1000</v>
      </c>
      <c r="F563" s="58">
        <v>3508</v>
      </c>
      <c r="G563" s="58">
        <v>2244.91</v>
      </c>
      <c r="H563" s="156">
        <f t="shared" si="16"/>
        <v>0.6399401368301025</v>
      </c>
      <c r="I563" s="156">
        <f t="shared" si="17"/>
        <v>0.0002530919978267714</v>
      </c>
      <c r="J563" s="55"/>
      <c r="L563" s="127"/>
      <c r="M563" s="123"/>
      <c r="N563" s="123"/>
    </row>
    <row r="564" spans="1:10" s="113" customFormat="1" ht="19.5" customHeight="1">
      <c r="A564" s="26" t="s">
        <v>9</v>
      </c>
      <c r="B564" s="24"/>
      <c r="C564" s="24"/>
      <c r="D564" s="24">
        <v>4210</v>
      </c>
      <c r="E564" s="25">
        <v>40000</v>
      </c>
      <c r="F564" s="58">
        <v>60000</v>
      </c>
      <c r="G564" s="58">
        <v>28551.06</v>
      </c>
      <c r="H564" s="156">
        <f t="shared" si="16"/>
        <v>0.475851</v>
      </c>
      <c r="I564" s="156">
        <f t="shared" si="17"/>
        <v>0.003218857243930501</v>
      </c>
      <c r="J564" s="55"/>
    </row>
    <row r="565" spans="1:14" ht="19.5" customHeight="1">
      <c r="A565" s="26" t="s">
        <v>10</v>
      </c>
      <c r="B565" s="24"/>
      <c r="C565" s="24"/>
      <c r="D565" s="24" t="s">
        <v>154</v>
      </c>
      <c r="E565" s="25">
        <v>2000</v>
      </c>
      <c r="F565" s="58">
        <v>2000</v>
      </c>
      <c r="G565" s="58">
        <v>931.39</v>
      </c>
      <c r="H565" s="156">
        <f t="shared" si="16"/>
        <v>0.46569499999999997</v>
      </c>
      <c r="I565" s="156">
        <f t="shared" si="17"/>
        <v>0.00010500525894395616</v>
      </c>
      <c r="J565" s="55"/>
      <c r="L565" s="123"/>
      <c r="M565" s="123"/>
      <c r="N565" s="123"/>
    </row>
    <row r="566" spans="1:14" ht="19.5" customHeight="1">
      <c r="A566" s="37" t="s">
        <v>11</v>
      </c>
      <c r="B566" s="24"/>
      <c r="C566" s="24"/>
      <c r="D566" s="36" t="s">
        <v>136</v>
      </c>
      <c r="E566" s="25">
        <v>3000</v>
      </c>
      <c r="F566" s="58">
        <v>3000</v>
      </c>
      <c r="G566" s="58">
        <v>60</v>
      </c>
      <c r="H566" s="156">
        <f t="shared" si="16"/>
        <v>0.02</v>
      </c>
      <c r="I566" s="156">
        <f t="shared" si="17"/>
        <v>6.764422569103566E-06</v>
      </c>
      <c r="J566" s="55"/>
      <c r="L566" s="123"/>
      <c r="M566" s="123"/>
      <c r="N566" s="123"/>
    </row>
    <row r="567" spans="1:14" ht="19.5" customHeight="1">
      <c r="A567" s="26" t="s">
        <v>12</v>
      </c>
      <c r="B567" s="24"/>
      <c r="C567" s="24"/>
      <c r="D567" s="24">
        <v>4300</v>
      </c>
      <c r="E567" s="25">
        <v>15000</v>
      </c>
      <c r="F567" s="58">
        <v>28000</v>
      </c>
      <c r="G567" s="58">
        <v>14962.25</v>
      </c>
      <c r="H567" s="156">
        <f t="shared" si="16"/>
        <v>0.5343660714285714</v>
      </c>
      <c r="I567" s="156">
        <f t="shared" si="17"/>
        <v>0.0016868496930761638</v>
      </c>
      <c r="J567" s="55"/>
      <c r="L567" s="123"/>
      <c r="M567" s="123"/>
      <c r="N567" s="123"/>
    </row>
    <row r="568" spans="1:10" s="113" customFormat="1" ht="15.75" customHeight="1">
      <c r="A568" s="111" t="s">
        <v>470</v>
      </c>
      <c r="B568" s="158"/>
      <c r="C568" s="158" t="s">
        <v>471</v>
      </c>
      <c r="D568" s="158"/>
      <c r="E568" s="159">
        <f>SUM(E569)</f>
        <v>69000</v>
      </c>
      <c r="F568" s="162">
        <f>F569</f>
        <v>50000</v>
      </c>
      <c r="G568" s="162">
        <f>G569</f>
        <v>6150</v>
      </c>
      <c r="H568" s="115">
        <f t="shared" si="16"/>
        <v>0.123</v>
      </c>
      <c r="I568" s="115">
        <f t="shared" si="17"/>
        <v>0.0006933533133331155</v>
      </c>
      <c r="J568" s="161"/>
    </row>
    <row r="569" spans="1:14" ht="15.75" customHeight="1">
      <c r="A569" s="37" t="s">
        <v>12</v>
      </c>
      <c r="B569" s="24"/>
      <c r="C569" s="103"/>
      <c r="D569" s="24" t="s">
        <v>79</v>
      </c>
      <c r="E569" s="25">
        <v>69000</v>
      </c>
      <c r="F569" s="58">
        <v>50000</v>
      </c>
      <c r="G569" s="58">
        <v>6150</v>
      </c>
      <c r="H569" s="156">
        <f t="shared" si="16"/>
        <v>0.123</v>
      </c>
      <c r="I569" s="156">
        <f t="shared" si="17"/>
        <v>0.0006933533133331155</v>
      </c>
      <c r="J569" s="55"/>
      <c r="L569" s="123"/>
      <c r="M569" s="123"/>
      <c r="N569" s="123"/>
    </row>
    <row r="570" spans="1:14" ht="26.25" customHeight="1" hidden="1">
      <c r="A570" s="111" t="s">
        <v>343</v>
      </c>
      <c r="B570" s="158"/>
      <c r="C570" s="158" t="s">
        <v>328</v>
      </c>
      <c r="D570" s="158"/>
      <c r="E570" s="159">
        <f>SUM(E571)</f>
        <v>0</v>
      </c>
      <c r="F570" s="162">
        <f>SUM(F571)</f>
        <v>0</v>
      </c>
      <c r="G570" s="162">
        <f>SUM(G571)</f>
        <v>0</v>
      </c>
      <c r="H570" s="156" t="e">
        <f t="shared" si="16"/>
        <v>#DIV/0!</v>
      </c>
      <c r="I570" s="156">
        <f t="shared" si="17"/>
        <v>0</v>
      </c>
      <c r="J570" s="161"/>
      <c r="L570" s="123"/>
      <c r="M570" s="123"/>
      <c r="N570" s="123"/>
    </row>
    <row r="571" spans="1:10" ht="19.5" customHeight="1" hidden="1">
      <c r="A571" s="26" t="s">
        <v>12</v>
      </c>
      <c r="B571" s="24"/>
      <c r="C571" s="24"/>
      <c r="D571" s="24" t="s">
        <v>79</v>
      </c>
      <c r="E571" s="25">
        <v>0</v>
      </c>
      <c r="F571" s="58">
        <v>0</v>
      </c>
      <c r="G571" s="58">
        <v>0</v>
      </c>
      <c r="H571" s="156" t="e">
        <f t="shared" si="16"/>
        <v>#DIV/0!</v>
      </c>
      <c r="I571" s="156">
        <f t="shared" si="17"/>
        <v>0</v>
      </c>
      <c r="J571" s="55"/>
    </row>
    <row r="572" spans="1:10" s="113" customFormat="1" ht="15.75" customHeight="1">
      <c r="A572" s="111" t="s">
        <v>63</v>
      </c>
      <c r="B572" s="158"/>
      <c r="C572" s="158">
        <v>90015</v>
      </c>
      <c r="D572" s="158"/>
      <c r="E572" s="159">
        <f>SUM(E573:E577)</f>
        <v>331200</v>
      </c>
      <c r="F572" s="162">
        <f>SUM(F573:F577)</f>
        <v>386200</v>
      </c>
      <c r="G572" s="162">
        <f>SUM(G573:G577)</f>
        <v>161058.68</v>
      </c>
      <c r="H572" s="115">
        <f t="shared" si="16"/>
        <v>0.4170343863283273</v>
      </c>
      <c r="I572" s="115">
        <f t="shared" si="17"/>
        <v>0.018157816165700485</v>
      </c>
      <c r="J572" s="161"/>
    </row>
    <row r="573" spans="1:10" ht="19.5" customHeight="1">
      <c r="A573" s="37" t="s">
        <v>9</v>
      </c>
      <c r="B573" s="24"/>
      <c r="C573" s="24"/>
      <c r="D573" s="36" t="s">
        <v>83</v>
      </c>
      <c r="E573" s="25">
        <v>20000</v>
      </c>
      <c r="F573" s="58">
        <v>20000</v>
      </c>
      <c r="G573" s="58">
        <v>127.37</v>
      </c>
      <c r="H573" s="156">
        <f t="shared" si="16"/>
        <v>0.0063685</v>
      </c>
      <c r="I573" s="156">
        <f t="shared" si="17"/>
        <v>1.4359741710445354E-05</v>
      </c>
      <c r="J573" s="55"/>
    </row>
    <row r="574" spans="1:10" s="113" customFormat="1" ht="19.5" customHeight="1">
      <c r="A574" s="26" t="s">
        <v>10</v>
      </c>
      <c r="B574" s="24"/>
      <c r="C574" s="24"/>
      <c r="D574" s="24">
        <v>4260</v>
      </c>
      <c r="E574" s="25">
        <v>100000</v>
      </c>
      <c r="F574" s="58">
        <v>167000</v>
      </c>
      <c r="G574" s="128">
        <v>109526.73</v>
      </c>
      <c r="H574" s="156">
        <f t="shared" si="16"/>
        <v>0.6558486826347305</v>
      </c>
      <c r="I574" s="156">
        <f t="shared" si="17"/>
        <v>0.012348084738868543</v>
      </c>
      <c r="J574" s="55"/>
    </row>
    <row r="575" spans="1:10" ht="19.5" customHeight="1">
      <c r="A575" s="26" t="s">
        <v>11</v>
      </c>
      <c r="B575" s="24"/>
      <c r="C575" s="24"/>
      <c r="D575" s="24">
        <v>4270</v>
      </c>
      <c r="E575" s="25">
        <v>92200</v>
      </c>
      <c r="F575" s="58">
        <v>94200</v>
      </c>
      <c r="G575" s="58">
        <v>45625.63</v>
      </c>
      <c r="H575" s="156">
        <f t="shared" si="16"/>
        <v>0.4843485138004246</v>
      </c>
      <c r="I575" s="156">
        <f t="shared" si="17"/>
        <v>0.005143850688359478</v>
      </c>
      <c r="J575" s="55"/>
    </row>
    <row r="576" spans="1:10" ht="19.5" customHeight="1">
      <c r="A576" s="26" t="s">
        <v>12</v>
      </c>
      <c r="B576" s="24"/>
      <c r="C576" s="24"/>
      <c r="D576" s="24">
        <v>4300</v>
      </c>
      <c r="E576" s="25">
        <v>104000</v>
      </c>
      <c r="F576" s="58">
        <v>35000</v>
      </c>
      <c r="G576" s="58">
        <v>2416.95</v>
      </c>
      <c r="H576" s="156">
        <f t="shared" si="16"/>
        <v>0.06905571428571428</v>
      </c>
      <c r="I576" s="156">
        <f t="shared" si="17"/>
        <v>0.00027248785213991437</v>
      </c>
      <c r="J576" s="55"/>
    </row>
    <row r="577" spans="1:10" ht="19.5" customHeight="1">
      <c r="A577" s="26" t="s">
        <v>90</v>
      </c>
      <c r="B577" s="24"/>
      <c r="C577" s="24"/>
      <c r="D577" s="24" t="s">
        <v>89</v>
      </c>
      <c r="E577" s="25">
        <v>15000</v>
      </c>
      <c r="F577" s="58">
        <v>70000</v>
      </c>
      <c r="G577" s="58">
        <v>3362</v>
      </c>
      <c r="H577" s="156">
        <f t="shared" si="16"/>
        <v>0.04802857142857143</v>
      </c>
      <c r="I577" s="156">
        <f t="shared" si="17"/>
        <v>0.00037903314462210317</v>
      </c>
      <c r="J577" s="55"/>
    </row>
    <row r="578" spans="1:10" ht="28.5" customHeight="1">
      <c r="A578" s="111" t="s">
        <v>233</v>
      </c>
      <c r="B578" s="158"/>
      <c r="C578" s="158" t="s">
        <v>234</v>
      </c>
      <c r="D578" s="158"/>
      <c r="E578" s="159">
        <f>E579+E580</f>
        <v>500</v>
      </c>
      <c r="F578" s="162">
        <f>F579+F580</f>
        <v>500</v>
      </c>
      <c r="G578" s="162">
        <f>G579+G580</f>
        <v>0</v>
      </c>
      <c r="H578" s="115">
        <f t="shared" si="16"/>
        <v>0</v>
      </c>
      <c r="I578" s="115">
        <f aca="true" t="shared" si="18" ref="I578:I640">G578/8869936.7</f>
        <v>0</v>
      </c>
      <c r="J578" s="161"/>
    </row>
    <row r="579" spans="1:10" ht="19.5" customHeight="1">
      <c r="A579" s="26" t="s">
        <v>9</v>
      </c>
      <c r="B579" s="24"/>
      <c r="C579" s="24"/>
      <c r="D579" s="24" t="s">
        <v>83</v>
      </c>
      <c r="E579" s="25">
        <v>500</v>
      </c>
      <c r="F579" s="58">
        <v>500</v>
      </c>
      <c r="G579" s="58">
        <v>0</v>
      </c>
      <c r="H579" s="156">
        <f t="shared" si="16"/>
        <v>0</v>
      </c>
      <c r="I579" s="156">
        <f t="shared" si="18"/>
        <v>0</v>
      </c>
      <c r="J579" s="55"/>
    </row>
    <row r="580" spans="1:10" s="113" customFormat="1" ht="19.5" customHeight="1" hidden="1">
      <c r="A580" s="26" t="s">
        <v>12</v>
      </c>
      <c r="B580" s="24"/>
      <c r="C580" s="24"/>
      <c r="D580" s="24" t="s">
        <v>79</v>
      </c>
      <c r="E580" s="25">
        <v>0</v>
      </c>
      <c r="F580" s="58">
        <v>0</v>
      </c>
      <c r="G580" s="58">
        <v>0</v>
      </c>
      <c r="H580" s="156" t="e">
        <f t="shared" si="16"/>
        <v>#DIV/0!</v>
      </c>
      <c r="I580" s="156">
        <f t="shared" si="18"/>
        <v>0</v>
      </c>
      <c r="J580" s="55"/>
    </row>
    <row r="581" spans="1:10" ht="15.75" customHeight="1">
      <c r="A581" s="111" t="s">
        <v>15</v>
      </c>
      <c r="B581" s="158"/>
      <c r="C581" s="158" t="s">
        <v>91</v>
      </c>
      <c r="D581" s="158"/>
      <c r="E581" s="159">
        <f>SUM(E582:E594)</f>
        <v>317476</v>
      </c>
      <c r="F581" s="162">
        <f>SUM(F582:F594)</f>
        <v>314432</v>
      </c>
      <c r="G581" s="162">
        <f>SUM(G582:G594)</f>
        <v>141967.96999999997</v>
      </c>
      <c r="H581" s="115">
        <f t="shared" si="16"/>
        <v>0.45150611260940354</v>
      </c>
      <c r="I581" s="115">
        <f t="shared" si="18"/>
        <v>0.016005522339296963</v>
      </c>
      <c r="J581" s="161"/>
    </row>
    <row r="582" spans="1:10" ht="19.5" customHeight="1">
      <c r="A582" s="37" t="s">
        <v>374</v>
      </c>
      <c r="B582" s="24"/>
      <c r="C582" s="24"/>
      <c r="D582" s="36" t="s">
        <v>98</v>
      </c>
      <c r="E582" s="25">
        <v>13000</v>
      </c>
      <c r="F582" s="58">
        <v>13000</v>
      </c>
      <c r="G582" s="58">
        <v>5469.98</v>
      </c>
      <c r="H582" s="156">
        <f t="shared" si="16"/>
        <v>0.4207676923076923</v>
      </c>
      <c r="I582" s="156">
        <f t="shared" si="18"/>
        <v>0.0006166876027424187</v>
      </c>
      <c r="J582" s="55"/>
    </row>
    <row r="583" spans="1:10" s="113" customFormat="1" ht="19.5" customHeight="1">
      <c r="A583" s="37" t="s">
        <v>19</v>
      </c>
      <c r="B583" s="24"/>
      <c r="C583" s="24"/>
      <c r="D583" s="36" t="s">
        <v>151</v>
      </c>
      <c r="E583" s="25">
        <v>214400</v>
      </c>
      <c r="F583" s="58">
        <v>211892</v>
      </c>
      <c r="G583" s="58">
        <v>87817.42</v>
      </c>
      <c r="H583" s="156">
        <f t="shared" si="16"/>
        <v>0.4144442451815076</v>
      </c>
      <c r="I583" s="156">
        <f t="shared" si="18"/>
        <v>0.009900568963474115</v>
      </c>
      <c r="J583" s="55"/>
    </row>
    <row r="584" spans="1:10" ht="19.5" customHeight="1">
      <c r="A584" s="37" t="s">
        <v>20</v>
      </c>
      <c r="B584" s="24"/>
      <c r="C584" s="24"/>
      <c r="D584" s="36" t="s">
        <v>172</v>
      </c>
      <c r="E584" s="25">
        <v>14258</v>
      </c>
      <c r="F584" s="58">
        <v>14258</v>
      </c>
      <c r="G584" s="58">
        <v>14257.99</v>
      </c>
      <c r="H584" s="156">
        <f t="shared" si="16"/>
        <v>0.9999992986393603</v>
      </c>
      <c r="I584" s="156">
        <f t="shared" si="18"/>
        <v>0.0016074511557675492</v>
      </c>
      <c r="J584" s="55"/>
    </row>
    <row r="585" spans="1:10" ht="19.5" customHeight="1">
      <c r="A585" s="37" t="s">
        <v>21</v>
      </c>
      <c r="B585" s="24"/>
      <c r="C585" s="24"/>
      <c r="D585" s="36" t="s">
        <v>81</v>
      </c>
      <c r="E585" s="25">
        <v>38228</v>
      </c>
      <c r="F585" s="58">
        <v>37759</v>
      </c>
      <c r="G585" s="58">
        <v>14720.76</v>
      </c>
      <c r="H585" s="156">
        <f t="shared" si="16"/>
        <v>0.38986096030085543</v>
      </c>
      <c r="I585" s="156">
        <f t="shared" si="18"/>
        <v>0.0016596240196392834</v>
      </c>
      <c r="J585" s="55"/>
    </row>
    <row r="586" spans="1:10" ht="19.5" customHeight="1">
      <c r="A586" s="37" t="s">
        <v>22</v>
      </c>
      <c r="B586" s="24"/>
      <c r="C586" s="24"/>
      <c r="D586" s="36" t="s">
        <v>82</v>
      </c>
      <c r="E586" s="25">
        <v>4910</v>
      </c>
      <c r="F586" s="58">
        <v>4843</v>
      </c>
      <c r="G586" s="58">
        <v>1623.3</v>
      </c>
      <c r="H586" s="156">
        <f t="shared" si="16"/>
        <v>0.33518480280817675</v>
      </c>
      <c r="I586" s="156">
        <f t="shared" si="18"/>
        <v>0.00018301145260709697</v>
      </c>
      <c r="J586" s="55"/>
    </row>
    <row r="587" spans="1:10" ht="19.5" customHeight="1">
      <c r="A587" s="37" t="s">
        <v>165</v>
      </c>
      <c r="B587" s="24"/>
      <c r="C587" s="24"/>
      <c r="D587" s="36" t="s">
        <v>166</v>
      </c>
      <c r="E587" s="25">
        <v>1000</v>
      </c>
      <c r="F587" s="58">
        <v>1000</v>
      </c>
      <c r="G587" s="58">
        <v>0</v>
      </c>
      <c r="H587" s="156">
        <f t="shared" si="16"/>
        <v>0</v>
      </c>
      <c r="I587" s="156">
        <f t="shared" si="18"/>
        <v>0</v>
      </c>
      <c r="J587" s="55"/>
    </row>
    <row r="588" spans="1:10" ht="19.5" customHeight="1">
      <c r="A588" s="37" t="s">
        <v>9</v>
      </c>
      <c r="B588" s="24"/>
      <c r="C588" s="24"/>
      <c r="D588" s="36" t="s">
        <v>83</v>
      </c>
      <c r="E588" s="25">
        <v>5000</v>
      </c>
      <c r="F588" s="58">
        <v>5000</v>
      </c>
      <c r="G588" s="58">
        <v>1151.28</v>
      </c>
      <c r="H588" s="156">
        <f t="shared" si="16"/>
        <v>0.230256</v>
      </c>
      <c r="I588" s="156">
        <f t="shared" si="18"/>
        <v>0.00012979574025595922</v>
      </c>
      <c r="J588" s="55"/>
    </row>
    <row r="589" spans="1:10" ht="19.5" customHeight="1">
      <c r="A589" s="37" t="s">
        <v>11</v>
      </c>
      <c r="B589" s="24"/>
      <c r="C589" s="24"/>
      <c r="D589" s="36" t="s">
        <v>136</v>
      </c>
      <c r="E589" s="25">
        <v>500</v>
      </c>
      <c r="F589" s="58">
        <v>500</v>
      </c>
      <c r="G589" s="58">
        <v>0</v>
      </c>
      <c r="H589" s="156">
        <f t="shared" si="16"/>
        <v>0</v>
      </c>
      <c r="I589" s="156">
        <f t="shared" si="18"/>
        <v>0</v>
      </c>
      <c r="J589" s="55"/>
    </row>
    <row r="590" spans="1:10" ht="19.5" customHeight="1">
      <c r="A590" s="37" t="s">
        <v>48</v>
      </c>
      <c r="B590" s="24"/>
      <c r="C590" s="24"/>
      <c r="D590" s="36" t="s">
        <v>138</v>
      </c>
      <c r="E590" s="25">
        <v>1000</v>
      </c>
      <c r="F590" s="58">
        <v>1000</v>
      </c>
      <c r="G590" s="58">
        <v>383</v>
      </c>
      <c r="H590" s="156">
        <f aca="true" t="shared" si="19" ref="H590:H656">G590/F590</f>
        <v>0.383</v>
      </c>
      <c r="I590" s="156">
        <f t="shared" si="18"/>
        <v>4.3179564066111095E-05</v>
      </c>
      <c r="J590" s="55"/>
    </row>
    <row r="591" spans="1:10" ht="19.5" customHeight="1">
      <c r="A591" s="26" t="s">
        <v>12</v>
      </c>
      <c r="B591" s="24"/>
      <c r="C591" s="24"/>
      <c r="D591" s="24" t="s">
        <v>79</v>
      </c>
      <c r="E591" s="25">
        <v>9000</v>
      </c>
      <c r="F591" s="58">
        <v>9000</v>
      </c>
      <c r="G591" s="58">
        <v>4540.7</v>
      </c>
      <c r="H591" s="156">
        <f t="shared" si="19"/>
        <v>0.5045222222222222</v>
      </c>
      <c r="I591" s="156">
        <f t="shared" si="18"/>
        <v>0.0005119202259921427</v>
      </c>
      <c r="J591" s="55"/>
    </row>
    <row r="592" spans="1:10" ht="26.25" customHeight="1">
      <c r="A592" s="37" t="s">
        <v>410</v>
      </c>
      <c r="B592" s="24"/>
      <c r="C592" s="24"/>
      <c r="D592" s="36" t="s">
        <v>207</v>
      </c>
      <c r="E592" s="25">
        <v>500</v>
      </c>
      <c r="F592" s="58">
        <v>500</v>
      </c>
      <c r="G592" s="58">
        <v>243.54</v>
      </c>
      <c r="H592" s="156">
        <f t="shared" si="19"/>
        <v>0.48707999999999996</v>
      </c>
      <c r="I592" s="156">
        <f t="shared" si="18"/>
        <v>2.7456791207991373E-05</v>
      </c>
      <c r="J592" s="55"/>
    </row>
    <row r="593" spans="1:10" ht="19.5" customHeight="1">
      <c r="A593" s="37" t="s">
        <v>390</v>
      </c>
      <c r="B593" s="24"/>
      <c r="C593" s="24"/>
      <c r="D593" s="36" t="s">
        <v>143</v>
      </c>
      <c r="E593" s="25">
        <v>15680</v>
      </c>
      <c r="F593" s="58">
        <v>15680</v>
      </c>
      <c r="G593" s="58">
        <v>11760</v>
      </c>
      <c r="H593" s="156">
        <f t="shared" si="19"/>
        <v>0.75</v>
      </c>
      <c r="I593" s="156">
        <f t="shared" si="18"/>
        <v>0.001325826823544299</v>
      </c>
      <c r="J593" s="55"/>
    </row>
    <row r="594" spans="1:10" ht="19.5" customHeight="1" hidden="1">
      <c r="A594" s="37" t="s">
        <v>90</v>
      </c>
      <c r="B594" s="24"/>
      <c r="C594" s="24"/>
      <c r="D594" s="36" t="s">
        <v>89</v>
      </c>
      <c r="E594" s="25">
        <v>0</v>
      </c>
      <c r="F594" s="58">
        <v>0</v>
      </c>
      <c r="G594" s="58">
        <v>0</v>
      </c>
      <c r="H594" s="156"/>
      <c r="I594" s="156">
        <f t="shared" si="18"/>
        <v>0</v>
      </c>
      <c r="J594" s="55"/>
    </row>
    <row r="595" spans="1:10" ht="21" customHeight="1">
      <c r="A595" s="27" t="s">
        <v>64</v>
      </c>
      <c r="B595" s="21">
        <v>921</v>
      </c>
      <c r="C595" s="21"/>
      <c r="D595" s="21"/>
      <c r="E595" s="22">
        <f>SUM(E596,E602,E605,E608)</f>
        <v>666500</v>
      </c>
      <c r="F595" s="52">
        <f>SUM(F596,F602,F605,F608)</f>
        <v>688700</v>
      </c>
      <c r="G595" s="52">
        <f>SUM(G596,G602,G605,G608)</f>
        <v>381426.48</v>
      </c>
      <c r="H595" s="39">
        <f t="shared" si="19"/>
        <v>0.5538354581094816</v>
      </c>
      <c r="I595" s="39">
        <f t="shared" si="18"/>
        <v>0.04300216482942883</v>
      </c>
      <c r="J595" s="52">
        <f>SUM(J596,J602,J605)</f>
        <v>0</v>
      </c>
    </row>
    <row r="596" spans="1:10" ht="15.75" customHeight="1">
      <c r="A596" s="111" t="s">
        <v>65</v>
      </c>
      <c r="B596" s="158"/>
      <c r="C596" s="158">
        <v>92105</v>
      </c>
      <c r="D596" s="158"/>
      <c r="E596" s="159">
        <f>SUM(E597:E601)</f>
        <v>34000</v>
      </c>
      <c r="F596" s="162">
        <f>SUM(F597:F601)</f>
        <v>34000</v>
      </c>
      <c r="G596" s="162">
        <f>SUM(G597:G601)</f>
        <v>21426.48</v>
      </c>
      <c r="H596" s="115">
        <f t="shared" si="19"/>
        <v>0.6301905882352941</v>
      </c>
      <c r="I596" s="115">
        <f t="shared" si="18"/>
        <v>0.002415629414807436</v>
      </c>
      <c r="J596" s="161"/>
    </row>
    <row r="597" spans="1:10" ht="19.5" customHeight="1">
      <c r="A597" s="37" t="s">
        <v>165</v>
      </c>
      <c r="B597" s="24"/>
      <c r="C597" s="24"/>
      <c r="D597" s="36" t="s">
        <v>166</v>
      </c>
      <c r="E597" s="25">
        <v>6000</v>
      </c>
      <c r="F597" s="58">
        <v>6000</v>
      </c>
      <c r="G597" s="58">
        <v>3500</v>
      </c>
      <c r="H597" s="156">
        <f t="shared" si="19"/>
        <v>0.5833333333333334</v>
      </c>
      <c r="I597" s="156">
        <f t="shared" si="18"/>
        <v>0.00039459131653104136</v>
      </c>
      <c r="J597" s="55"/>
    </row>
    <row r="598" spans="1:10" s="113" customFormat="1" ht="19.5" customHeight="1">
      <c r="A598" s="26" t="s">
        <v>9</v>
      </c>
      <c r="B598" s="24"/>
      <c r="C598" s="24"/>
      <c r="D598" s="24" t="s">
        <v>83</v>
      </c>
      <c r="E598" s="25">
        <v>12000</v>
      </c>
      <c r="F598" s="58">
        <v>9000</v>
      </c>
      <c r="G598" s="58">
        <v>1425.25</v>
      </c>
      <c r="H598" s="156">
        <f t="shared" si="19"/>
        <v>0.15836111111111112</v>
      </c>
      <c r="I598" s="156">
        <f t="shared" si="18"/>
        <v>0.00016068322111024763</v>
      </c>
      <c r="J598" s="55"/>
    </row>
    <row r="599" spans="1:10" ht="19.5" customHeight="1">
      <c r="A599" s="37" t="s">
        <v>10</v>
      </c>
      <c r="B599" s="24"/>
      <c r="C599" s="24"/>
      <c r="D599" s="36" t="s">
        <v>154</v>
      </c>
      <c r="E599" s="25">
        <v>500</v>
      </c>
      <c r="F599" s="58">
        <v>500</v>
      </c>
      <c r="G599" s="58">
        <v>0</v>
      </c>
      <c r="H599" s="156">
        <f t="shared" si="19"/>
        <v>0</v>
      </c>
      <c r="I599" s="156">
        <f t="shared" si="18"/>
        <v>0</v>
      </c>
      <c r="J599" s="55"/>
    </row>
    <row r="600" spans="1:10" ht="19.5" customHeight="1">
      <c r="A600" s="26" t="s">
        <v>12</v>
      </c>
      <c r="B600" s="24"/>
      <c r="C600" s="24"/>
      <c r="D600" s="24">
        <v>4300</v>
      </c>
      <c r="E600" s="25">
        <v>15000</v>
      </c>
      <c r="F600" s="58">
        <v>18000</v>
      </c>
      <c r="G600" s="58">
        <v>16501.23</v>
      </c>
      <c r="H600" s="156">
        <f t="shared" si="19"/>
        <v>0.916735</v>
      </c>
      <c r="I600" s="156">
        <f t="shared" si="18"/>
        <v>0.0018603548771661473</v>
      </c>
      <c r="J600" s="55"/>
    </row>
    <row r="601" spans="1:10" ht="19.5" customHeight="1">
      <c r="A601" s="37" t="s">
        <v>26</v>
      </c>
      <c r="B601" s="24"/>
      <c r="C601" s="24"/>
      <c r="D601" s="24" t="s">
        <v>92</v>
      </c>
      <c r="E601" s="25">
        <v>500</v>
      </c>
      <c r="F601" s="58">
        <v>500</v>
      </c>
      <c r="G601" s="58">
        <v>0</v>
      </c>
      <c r="H601" s="156">
        <f t="shared" si="19"/>
        <v>0</v>
      </c>
      <c r="I601" s="156">
        <f t="shared" si="18"/>
        <v>0</v>
      </c>
      <c r="J601" s="55"/>
    </row>
    <row r="602" spans="1:10" ht="15.75" customHeight="1">
      <c r="A602" s="111" t="s">
        <v>66</v>
      </c>
      <c r="B602" s="158"/>
      <c r="C602" s="158">
        <v>92109</v>
      </c>
      <c r="D602" s="158"/>
      <c r="E602" s="159">
        <f>SUM(E603:E604)</f>
        <v>330000</v>
      </c>
      <c r="F602" s="162">
        <f>SUM(F603:F604)</f>
        <v>340500</v>
      </c>
      <c r="G602" s="162">
        <f>SUM(G603:G604)</f>
        <v>220000</v>
      </c>
      <c r="H602" s="115">
        <f t="shared" si="19"/>
        <v>0.6461086637298091</v>
      </c>
      <c r="I602" s="115">
        <f t="shared" si="18"/>
        <v>0.024802882753379742</v>
      </c>
      <c r="J602" s="161"/>
    </row>
    <row r="603" spans="1:10" ht="26.25" customHeight="1">
      <c r="A603" s="37" t="s">
        <v>195</v>
      </c>
      <c r="B603" s="24"/>
      <c r="C603" s="24"/>
      <c r="D603" s="36" t="s">
        <v>173</v>
      </c>
      <c r="E603" s="25">
        <v>290000</v>
      </c>
      <c r="F603" s="58">
        <v>291500</v>
      </c>
      <c r="G603" s="58">
        <v>180000</v>
      </c>
      <c r="H603" s="156">
        <f t="shared" si="19"/>
        <v>0.6174957118353345</v>
      </c>
      <c r="I603" s="156">
        <f t="shared" si="18"/>
        <v>0.020293267707310696</v>
      </c>
      <c r="J603" s="55"/>
    </row>
    <row r="604" spans="1:10" ht="51.75" customHeight="1">
      <c r="A604" s="37" t="s">
        <v>472</v>
      </c>
      <c r="B604" s="24"/>
      <c r="C604" s="24"/>
      <c r="D604" s="36" t="s">
        <v>473</v>
      </c>
      <c r="E604" s="25">
        <v>40000</v>
      </c>
      <c r="F604" s="58">
        <v>49000</v>
      </c>
      <c r="G604" s="58">
        <v>40000</v>
      </c>
      <c r="H604" s="156">
        <f t="shared" si="19"/>
        <v>0.8163265306122449</v>
      </c>
      <c r="I604" s="156">
        <f t="shared" si="18"/>
        <v>0.004509615046069044</v>
      </c>
      <c r="J604" s="55"/>
    </row>
    <row r="605" spans="1:10" s="113" customFormat="1" ht="15.75" customHeight="1">
      <c r="A605" s="111" t="s">
        <v>67</v>
      </c>
      <c r="B605" s="158"/>
      <c r="C605" s="158">
        <v>92116</v>
      </c>
      <c r="D605" s="158"/>
      <c r="E605" s="159">
        <f>SUM(E606:E606)</f>
        <v>300000</v>
      </c>
      <c r="F605" s="162">
        <f>SUM(F606:F607)</f>
        <v>311700</v>
      </c>
      <c r="G605" s="162">
        <f>SUM(G606:G606)</f>
        <v>140000</v>
      </c>
      <c r="H605" s="115">
        <f t="shared" si="19"/>
        <v>0.4491498235482836</v>
      </c>
      <c r="I605" s="115">
        <f t="shared" si="18"/>
        <v>0.015783652661241654</v>
      </c>
      <c r="J605" s="161"/>
    </row>
    <row r="606" spans="1:10" ht="26.25" customHeight="1">
      <c r="A606" s="37" t="s">
        <v>195</v>
      </c>
      <c r="B606" s="24"/>
      <c r="C606" s="24"/>
      <c r="D606" s="36" t="s">
        <v>173</v>
      </c>
      <c r="E606" s="25">
        <v>300000</v>
      </c>
      <c r="F606" s="58">
        <v>301500</v>
      </c>
      <c r="G606" s="58">
        <v>140000</v>
      </c>
      <c r="H606" s="156">
        <f t="shared" si="19"/>
        <v>0.46434494195688225</v>
      </c>
      <c r="I606" s="156">
        <f t="shared" si="18"/>
        <v>0.015783652661241654</v>
      </c>
      <c r="J606" s="55"/>
    </row>
    <row r="607" spans="1:10" ht="26.25" customHeight="1">
      <c r="A607" s="37" t="s">
        <v>472</v>
      </c>
      <c r="B607" s="24"/>
      <c r="C607" s="24"/>
      <c r="D607" s="36" t="s">
        <v>473</v>
      </c>
      <c r="E607" s="25">
        <v>0</v>
      </c>
      <c r="F607" s="58">
        <v>10200</v>
      </c>
      <c r="G607" s="58">
        <v>0</v>
      </c>
      <c r="H607" s="156">
        <f t="shared" si="19"/>
        <v>0</v>
      </c>
      <c r="I607" s="156">
        <f t="shared" si="18"/>
        <v>0</v>
      </c>
      <c r="J607" s="55"/>
    </row>
    <row r="608" spans="1:10" s="113" customFormat="1" ht="15.75" customHeight="1">
      <c r="A608" s="111" t="s">
        <v>15</v>
      </c>
      <c r="B608" s="158"/>
      <c r="C608" s="158" t="s">
        <v>432</v>
      </c>
      <c r="D608" s="158"/>
      <c r="E608" s="159">
        <f>SUM(E609:E610)</f>
        <v>2500</v>
      </c>
      <c r="F608" s="162">
        <f>SUM(F609,F610)</f>
        <v>2500</v>
      </c>
      <c r="G608" s="162">
        <f>G611</f>
        <v>0</v>
      </c>
      <c r="H608" s="115">
        <f t="shared" si="19"/>
        <v>0</v>
      </c>
      <c r="I608" s="115">
        <f t="shared" si="18"/>
        <v>0</v>
      </c>
      <c r="J608" s="161"/>
    </row>
    <row r="609" spans="1:10" s="113" customFormat="1" ht="38.25" customHeight="1">
      <c r="A609" s="37" t="s">
        <v>474</v>
      </c>
      <c r="B609" s="158"/>
      <c r="C609" s="158"/>
      <c r="D609" s="36" t="s">
        <v>439</v>
      </c>
      <c r="E609" s="38">
        <v>1500</v>
      </c>
      <c r="F609" s="54">
        <v>1500</v>
      </c>
      <c r="G609" s="54">
        <v>0</v>
      </c>
      <c r="H609" s="156">
        <f t="shared" si="19"/>
        <v>0</v>
      </c>
      <c r="I609" s="156">
        <f t="shared" si="18"/>
        <v>0</v>
      </c>
      <c r="J609" s="161"/>
    </row>
    <row r="610" spans="1:10" s="113" customFormat="1" ht="19.5" customHeight="1">
      <c r="A610" s="37" t="s">
        <v>12</v>
      </c>
      <c r="B610" s="158"/>
      <c r="C610" s="158"/>
      <c r="D610" s="36" t="s">
        <v>79</v>
      </c>
      <c r="E610" s="38">
        <v>1000</v>
      </c>
      <c r="F610" s="54">
        <v>1000</v>
      </c>
      <c r="G610" s="162">
        <v>0</v>
      </c>
      <c r="H610" s="156">
        <f t="shared" si="19"/>
        <v>0</v>
      </c>
      <c r="I610" s="156">
        <f t="shared" si="18"/>
        <v>0</v>
      </c>
      <c r="J610" s="161"/>
    </row>
    <row r="611" spans="1:10" ht="19.5" customHeight="1" hidden="1">
      <c r="A611" s="37" t="s">
        <v>9</v>
      </c>
      <c r="B611" s="24"/>
      <c r="C611" s="24"/>
      <c r="D611" s="36" t="s">
        <v>83</v>
      </c>
      <c r="E611" s="25">
        <v>0</v>
      </c>
      <c r="F611" s="58">
        <v>0</v>
      </c>
      <c r="G611" s="58">
        <v>0</v>
      </c>
      <c r="H611" s="156" t="e">
        <f t="shared" si="19"/>
        <v>#DIV/0!</v>
      </c>
      <c r="I611" s="156">
        <f t="shared" si="18"/>
        <v>0</v>
      </c>
      <c r="J611" s="55"/>
    </row>
    <row r="612" spans="1:10" s="113" customFormat="1" ht="21" customHeight="1">
      <c r="A612" s="27" t="s">
        <v>404</v>
      </c>
      <c r="B612" s="21">
        <v>926</v>
      </c>
      <c r="C612" s="21"/>
      <c r="D612" s="21"/>
      <c r="E612" s="22">
        <f>SUM(E613,E632,E634)</f>
        <v>977219</v>
      </c>
      <c r="F612" s="52">
        <f>SUM(F613,F632,F634)</f>
        <v>1406454</v>
      </c>
      <c r="G612" s="52">
        <f>SUM(G613,G632,G634)</f>
        <v>151450.78</v>
      </c>
      <c r="H612" s="39">
        <f t="shared" si="19"/>
        <v>0.10768271127246253</v>
      </c>
      <c r="I612" s="39">
        <f t="shared" si="18"/>
        <v>0.017074617905672315</v>
      </c>
      <c r="J612" s="107">
        <v>0</v>
      </c>
    </row>
    <row r="613" spans="1:10" ht="15.75" customHeight="1">
      <c r="A613" s="170" t="s">
        <v>265</v>
      </c>
      <c r="B613" s="164"/>
      <c r="C613" s="164" t="s">
        <v>266</v>
      </c>
      <c r="D613" s="164"/>
      <c r="E613" s="165">
        <f>SUM(E614:E631)</f>
        <v>843219</v>
      </c>
      <c r="F613" s="166">
        <f>SUM(F614:F631)</f>
        <v>1287614</v>
      </c>
      <c r="G613" s="166">
        <f>SUM(G614:G629)</f>
        <v>81577.9</v>
      </c>
      <c r="H613" s="115">
        <f t="shared" si="19"/>
        <v>0.06335586596604262</v>
      </c>
      <c r="I613" s="115">
        <f t="shared" si="18"/>
        <v>0.009197123131667895</v>
      </c>
      <c r="J613" s="161"/>
    </row>
    <row r="614" spans="1:10" ht="19.5" customHeight="1">
      <c r="A614" s="31" t="s">
        <v>374</v>
      </c>
      <c r="B614" s="28"/>
      <c r="C614" s="28"/>
      <c r="D614" s="28" t="s">
        <v>98</v>
      </c>
      <c r="E614" s="29">
        <v>800</v>
      </c>
      <c r="F614" s="53">
        <v>800</v>
      </c>
      <c r="G614" s="53">
        <v>422.99</v>
      </c>
      <c r="H614" s="156">
        <f t="shared" si="19"/>
        <v>0.5287375</v>
      </c>
      <c r="I614" s="156">
        <f t="shared" si="18"/>
        <v>4.768805170841862E-05</v>
      </c>
      <c r="J614" s="55"/>
    </row>
    <row r="615" spans="1:10" s="113" customFormat="1" ht="19.5" customHeight="1">
      <c r="A615" s="31" t="s">
        <v>19</v>
      </c>
      <c r="B615" s="28"/>
      <c r="C615" s="28"/>
      <c r="D615" s="28" t="s">
        <v>151</v>
      </c>
      <c r="E615" s="29">
        <v>51665</v>
      </c>
      <c r="F615" s="53">
        <v>52165</v>
      </c>
      <c r="G615" s="53">
        <v>28614.73</v>
      </c>
      <c r="H615" s="156">
        <f t="shared" si="19"/>
        <v>0.5485427010447618</v>
      </c>
      <c r="I615" s="156">
        <f t="shared" si="18"/>
        <v>0.0032260354236800814</v>
      </c>
      <c r="J615" s="55"/>
    </row>
    <row r="616" spans="1:10" ht="19.5" customHeight="1">
      <c r="A616" s="31" t="s">
        <v>20</v>
      </c>
      <c r="B616" s="28"/>
      <c r="C616" s="28"/>
      <c r="D616" s="28" t="s">
        <v>172</v>
      </c>
      <c r="E616" s="29">
        <v>3908</v>
      </c>
      <c r="F616" s="53">
        <v>3908</v>
      </c>
      <c r="G616" s="53">
        <v>3907.57</v>
      </c>
      <c r="H616" s="156">
        <f t="shared" si="19"/>
        <v>0.9998899692937564</v>
      </c>
      <c r="I616" s="156">
        <f t="shared" si="18"/>
        <v>0.0004405409116392004</v>
      </c>
      <c r="J616" s="55"/>
    </row>
    <row r="617" spans="1:10" ht="19.5" customHeight="1">
      <c r="A617" s="31" t="s">
        <v>21</v>
      </c>
      <c r="B617" s="28"/>
      <c r="C617" s="28"/>
      <c r="D617" s="28" t="s">
        <v>81</v>
      </c>
      <c r="E617" s="29">
        <v>10241</v>
      </c>
      <c r="F617" s="53">
        <v>10327</v>
      </c>
      <c r="G617" s="53">
        <v>5152.06</v>
      </c>
      <c r="H617" s="156">
        <f t="shared" si="19"/>
        <v>0.49889222426648594</v>
      </c>
      <c r="I617" s="156">
        <f t="shared" si="18"/>
        <v>0.000580845182356262</v>
      </c>
      <c r="J617" s="55"/>
    </row>
    <row r="618" spans="1:10" ht="19.5" customHeight="1">
      <c r="A618" s="31" t="s">
        <v>22</v>
      </c>
      <c r="B618" s="28"/>
      <c r="C618" s="28"/>
      <c r="D618" s="28" t="s">
        <v>82</v>
      </c>
      <c r="E618" s="29">
        <v>1297</v>
      </c>
      <c r="F618" s="53">
        <v>1311</v>
      </c>
      <c r="G618" s="53">
        <v>622.57</v>
      </c>
      <c r="H618" s="156">
        <f t="shared" si="19"/>
        <v>0.4748817696414951</v>
      </c>
      <c r="I618" s="156">
        <f t="shared" si="18"/>
        <v>7.018877598078012E-05</v>
      </c>
      <c r="J618" s="55"/>
    </row>
    <row r="619" spans="1:10" ht="19.5" customHeight="1">
      <c r="A619" s="31" t="s">
        <v>165</v>
      </c>
      <c r="B619" s="28"/>
      <c r="C619" s="28"/>
      <c r="D619" s="28" t="s">
        <v>166</v>
      </c>
      <c r="E619" s="29">
        <v>4000</v>
      </c>
      <c r="F619" s="53">
        <v>3400</v>
      </c>
      <c r="G619" s="53">
        <v>1200</v>
      </c>
      <c r="H619" s="156">
        <f t="shared" si="19"/>
        <v>0.35294117647058826</v>
      </c>
      <c r="I619" s="156">
        <f t="shared" si="18"/>
        <v>0.00013528845138207132</v>
      </c>
      <c r="J619" s="55"/>
    </row>
    <row r="620" spans="1:10" ht="19.5" customHeight="1">
      <c r="A620" s="31" t="s">
        <v>9</v>
      </c>
      <c r="B620" s="28"/>
      <c r="C620" s="28"/>
      <c r="D620" s="28" t="s">
        <v>83</v>
      </c>
      <c r="E620" s="29">
        <v>47500</v>
      </c>
      <c r="F620" s="53">
        <v>46940</v>
      </c>
      <c r="G620" s="53">
        <v>18009.28</v>
      </c>
      <c r="H620" s="156">
        <f t="shared" si="19"/>
        <v>0.38366595654026414</v>
      </c>
      <c r="I620" s="156">
        <f t="shared" si="18"/>
        <v>0.0020303730014217575</v>
      </c>
      <c r="J620" s="55"/>
    </row>
    <row r="621" spans="1:10" ht="19.5" customHeight="1">
      <c r="A621" s="31" t="s">
        <v>10</v>
      </c>
      <c r="B621" s="28"/>
      <c r="C621" s="28"/>
      <c r="D621" s="28" t="s">
        <v>154</v>
      </c>
      <c r="E621" s="29">
        <v>20000</v>
      </c>
      <c r="F621" s="53">
        <v>23000</v>
      </c>
      <c r="G621" s="53">
        <v>7320.12</v>
      </c>
      <c r="H621" s="156">
        <f t="shared" si="19"/>
        <v>0.31826608695652175</v>
      </c>
      <c r="I621" s="156">
        <f t="shared" si="18"/>
        <v>0.0008252730822757733</v>
      </c>
      <c r="J621" s="55"/>
    </row>
    <row r="622" spans="1:10" ht="19.5" customHeight="1">
      <c r="A622" s="31" t="s">
        <v>11</v>
      </c>
      <c r="B622" s="28"/>
      <c r="C622" s="28"/>
      <c r="D622" s="28" t="s">
        <v>136</v>
      </c>
      <c r="E622" s="29">
        <v>4000</v>
      </c>
      <c r="F622" s="53">
        <v>4000</v>
      </c>
      <c r="G622" s="53">
        <v>1500</v>
      </c>
      <c r="H622" s="156">
        <f t="shared" si="19"/>
        <v>0.375</v>
      </c>
      <c r="I622" s="156">
        <f t="shared" si="18"/>
        <v>0.00016911056422758914</v>
      </c>
      <c r="J622" s="55"/>
    </row>
    <row r="623" spans="1:10" s="34" customFormat="1" ht="19.5" customHeight="1" hidden="1">
      <c r="A623" s="31" t="s">
        <v>48</v>
      </c>
      <c r="B623" s="28"/>
      <c r="C623" s="28"/>
      <c r="D623" s="28" t="s">
        <v>138</v>
      </c>
      <c r="E623" s="29">
        <v>0</v>
      </c>
      <c r="F623" s="53">
        <v>0</v>
      </c>
      <c r="G623" s="53">
        <v>0</v>
      </c>
      <c r="H623" s="156" t="e">
        <f t="shared" si="19"/>
        <v>#DIV/0!</v>
      </c>
      <c r="I623" s="156">
        <f t="shared" si="18"/>
        <v>0</v>
      </c>
      <c r="J623" s="55"/>
    </row>
    <row r="624" spans="1:10" s="34" customFormat="1" ht="19.5" customHeight="1">
      <c r="A624" s="31" t="s">
        <v>12</v>
      </c>
      <c r="B624" s="28"/>
      <c r="C624" s="28"/>
      <c r="D624" s="28" t="s">
        <v>79</v>
      </c>
      <c r="E624" s="29">
        <v>15000</v>
      </c>
      <c r="F624" s="53">
        <v>12000</v>
      </c>
      <c r="G624" s="53">
        <v>2488.5</v>
      </c>
      <c r="H624" s="156">
        <f t="shared" si="19"/>
        <v>0.207375</v>
      </c>
      <c r="I624" s="156">
        <f t="shared" si="18"/>
        <v>0.0002805544260535704</v>
      </c>
      <c r="J624" s="55"/>
    </row>
    <row r="625" spans="1:10" s="34" customFormat="1" ht="26.25" customHeight="1">
      <c r="A625" s="31" t="s">
        <v>410</v>
      </c>
      <c r="B625" s="28"/>
      <c r="C625" s="28"/>
      <c r="D625" s="28" t="s">
        <v>207</v>
      </c>
      <c r="E625" s="29">
        <v>720</v>
      </c>
      <c r="F625" s="53">
        <v>625</v>
      </c>
      <c r="G625" s="53">
        <v>243.54</v>
      </c>
      <c r="H625" s="156">
        <f t="shared" si="19"/>
        <v>0.389664</v>
      </c>
      <c r="I625" s="156">
        <f t="shared" si="18"/>
        <v>2.7456791207991373E-05</v>
      </c>
      <c r="J625" s="55"/>
    </row>
    <row r="626" spans="1:10" s="34" customFormat="1" ht="26.25" customHeight="1" hidden="1">
      <c r="A626" s="31" t="s">
        <v>376</v>
      </c>
      <c r="B626" s="28"/>
      <c r="C626" s="28"/>
      <c r="D626" s="28" t="s">
        <v>209</v>
      </c>
      <c r="E626" s="29">
        <v>0</v>
      </c>
      <c r="F626" s="53">
        <v>0</v>
      </c>
      <c r="G626" s="53">
        <v>0</v>
      </c>
      <c r="H626" s="156" t="e">
        <f t="shared" si="19"/>
        <v>#DIV/0!</v>
      </c>
      <c r="I626" s="156">
        <f t="shared" si="18"/>
        <v>0</v>
      </c>
      <c r="J626" s="55"/>
    </row>
    <row r="627" spans="1:10" s="34" customFormat="1" ht="19.5" customHeight="1">
      <c r="A627" s="31" t="s">
        <v>26</v>
      </c>
      <c r="B627" s="28"/>
      <c r="C627" s="28"/>
      <c r="D627" s="28" t="s">
        <v>92</v>
      </c>
      <c r="E627" s="29">
        <v>700</v>
      </c>
      <c r="F627" s="53">
        <v>955</v>
      </c>
      <c r="G627" s="53">
        <v>706.54</v>
      </c>
      <c r="H627" s="156">
        <f t="shared" si="19"/>
        <v>0.7398324607329843</v>
      </c>
      <c r="I627" s="156">
        <f t="shared" si="18"/>
        <v>7.965558536624056E-05</v>
      </c>
      <c r="J627" s="55"/>
    </row>
    <row r="628" spans="1:10" s="34" customFormat="1" ht="19.5" customHeight="1">
      <c r="A628" s="31" t="s">
        <v>390</v>
      </c>
      <c r="B628" s="28"/>
      <c r="C628" s="28"/>
      <c r="D628" s="28" t="s">
        <v>143</v>
      </c>
      <c r="E628" s="29">
        <v>2188</v>
      </c>
      <c r="F628" s="53">
        <v>2748</v>
      </c>
      <c r="G628" s="53">
        <v>2061</v>
      </c>
      <c r="H628" s="156">
        <f t="shared" si="19"/>
        <v>0.75</v>
      </c>
      <c r="I628" s="156">
        <f t="shared" si="18"/>
        <v>0.00023235791524870748</v>
      </c>
      <c r="J628" s="55"/>
    </row>
    <row r="629" spans="1:10" s="34" customFormat="1" ht="19.5" customHeight="1">
      <c r="A629" s="31" t="s">
        <v>90</v>
      </c>
      <c r="B629" s="28"/>
      <c r="C629" s="28"/>
      <c r="D629" s="28" t="s">
        <v>89</v>
      </c>
      <c r="E629" s="29">
        <v>107094</v>
      </c>
      <c r="F629" s="53">
        <v>581136</v>
      </c>
      <c r="G629" s="53">
        <v>9329</v>
      </c>
      <c r="H629" s="156">
        <f t="shared" si="19"/>
        <v>0.01605304094050274</v>
      </c>
      <c r="I629" s="156">
        <f t="shared" si="18"/>
        <v>0.0010517549691194527</v>
      </c>
      <c r="J629" s="55"/>
    </row>
    <row r="630" spans="1:10" s="34" customFormat="1" ht="19.5" customHeight="1">
      <c r="A630" s="31" t="s">
        <v>90</v>
      </c>
      <c r="B630" s="28"/>
      <c r="C630" s="28"/>
      <c r="D630" s="28" t="s">
        <v>292</v>
      </c>
      <c r="E630" s="29">
        <v>487990</v>
      </c>
      <c r="F630" s="53">
        <v>462654</v>
      </c>
      <c r="G630" s="53">
        <v>0</v>
      </c>
      <c r="H630" s="156">
        <f t="shared" si="19"/>
        <v>0</v>
      </c>
      <c r="I630" s="156">
        <f t="shared" si="18"/>
        <v>0</v>
      </c>
      <c r="J630" s="55"/>
    </row>
    <row r="631" spans="1:10" s="34" customFormat="1" ht="19.5" customHeight="1">
      <c r="A631" s="31" t="s">
        <v>90</v>
      </c>
      <c r="B631" s="28"/>
      <c r="C631" s="28"/>
      <c r="D631" s="28" t="s">
        <v>264</v>
      </c>
      <c r="E631" s="29">
        <v>86116</v>
      </c>
      <c r="F631" s="53">
        <v>81645</v>
      </c>
      <c r="G631" s="53">
        <v>0</v>
      </c>
      <c r="H631" s="156">
        <f t="shared" si="19"/>
        <v>0</v>
      </c>
      <c r="I631" s="156">
        <f t="shared" si="18"/>
        <v>0</v>
      </c>
      <c r="J631" s="55"/>
    </row>
    <row r="632" spans="1:10" s="34" customFormat="1" ht="15.75" customHeight="1">
      <c r="A632" s="111" t="s">
        <v>395</v>
      </c>
      <c r="B632" s="158"/>
      <c r="C632" s="158" t="s">
        <v>196</v>
      </c>
      <c r="D632" s="158"/>
      <c r="E632" s="159">
        <f>SUM(E633)</f>
        <v>115000</v>
      </c>
      <c r="F632" s="162">
        <f>SUM(F633)</f>
        <v>115000</v>
      </c>
      <c r="G632" s="162">
        <f>SUM(G633)</f>
        <v>68000</v>
      </c>
      <c r="H632" s="115">
        <f t="shared" si="19"/>
        <v>0.591304347826087</v>
      </c>
      <c r="I632" s="115">
        <f t="shared" si="18"/>
        <v>0.007666345578317375</v>
      </c>
      <c r="J632" s="161"/>
    </row>
    <row r="633" spans="1:10" s="34" customFormat="1" ht="26.25" customHeight="1">
      <c r="A633" s="37" t="s">
        <v>193</v>
      </c>
      <c r="B633" s="24"/>
      <c r="C633" s="24"/>
      <c r="D633" s="24">
        <v>2820</v>
      </c>
      <c r="E633" s="25">
        <v>115000</v>
      </c>
      <c r="F633" s="58">
        <v>115000</v>
      </c>
      <c r="G633" s="58">
        <v>68000</v>
      </c>
      <c r="H633" s="156">
        <f t="shared" si="19"/>
        <v>0.591304347826087</v>
      </c>
      <c r="I633" s="156">
        <f t="shared" si="18"/>
        <v>0.007666345578317375</v>
      </c>
      <c r="J633" s="55"/>
    </row>
    <row r="634" spans="1:10" s="113" customFormat="1" ht="15.75" customHeight="1">
      <c r="A634" s="111" t="s">
        <v>15</v>
      </c>
      <c r="B634" s="158"/>
      <c r="C634" s="158">
        <v>92695</v>
      </c>
      <c r="D634" s="158"/>
      <c r="E634" s="159">
        <f>SUM(E635:E639)</f>
        <v>19000</v>
      </c>
      <c r="F634" s="162">
        <f>SUM(F635:F638)</f>
        <v>3840</v>
      </c>
      <c r="G634" s="162">
        <f>SUM(G635:G638)</f>
        <v>1872.88</v>
      </c>
      <c r="H634" s="115">
        <f t="shared" si="19"/>
        <v>0.4877291666666667</v>
      </c>
      <c r="I634" s="115">
        <f t="shared" si="18"/>
        <v>0.0002111491956870448</v>
      </c>
      <c r="J634" s="161"/>
    </row>
    <row r="635" spans="1:10" s="34" customFormat="1" ht="19.5" customHeight="1">
      <c r="A635" s="37" t="s">
        <v>212</v>
      </c>
      <c r="B635" s="36"/>
      <c r="C635" s="36"/>
      <c r="D635" s="36" t="s">
        <v>83</v>
      </c>
      <c r="E635" s="38">
        <v>3000</v>
      </c>
      <c r="F635" s="54">
        <v>3000</v>
      </c>
      <c r="G635" s="54">
        <v>1872.88</v>
      </c>
      <c r="H635" s="156">
        <f t="shared" si="19"/>
        <v>0.6242933333333334</v>
      </c>
      <c r="I635" s="156">
        <f t="shared" si="18"/>
        <v>0.0002111491956870448</v>
      </c>
      <c r="J635" s="55"/>
    </row>
    <row r="636" spans="1:10" s="34" customFormat="1" ht="19.5" customHeight="1">
      <c r="A636" s="37" t="s">
        <v>11</v>
      </c>
      <c r="B636" s="36"/>
      <c r="C636" s="36"/>
      <c r="D636" s="36" t="s">
        <v>136</v>
      </c>
      <c r="E636" s="38">
        <v>500</v>
      </c>
      <c r="F636" s="54">
        <v>500</v>
      </c>
      <c r="G636" s="54">
        <v>0</v>
      </c>
      <c r="H636" s="156">
        <f t="shared" si="19"/>
        <v>0</v>
      </c>
      <c r="I636" s="156">
        <f t="shared" si="18"/>
        <v>0</v>
      </c>
      <c r="J636" s="55"/>
    </row>
    <row r="637" spans="1:10" s="113" customFormat="1" ht="19.5" customHeight="1">
      <c r="A637" s="37" t="s">
        <v>12</v>
      </c>
      <c r="B637" s="36"/>
      <c r="C637" s="36"/>
      <c r="D637" s="36" t="s">
        <v>79</v>
      </c>
      <c r="E637" s="38">
        <v>300</v>
      </c>
      <c r="F637" s="54">
        <v>300</v>
      </c>
      <c r="G637" s="54">
        <v>0</v>
      </c>
      <c r="H637" s="156">
        <f t="shared" si="19"/>
        <v>0</v>
      </c>
      <c r="I637" s="156">
        <f t="shared" si="18"/>
        <v>0</v>
      </c>
      <c r="J637" s="55"/>
    </row>
    <row r="638" spans="1:10" s="123" customFormat="1" ht="19.5" customHeight="1">
      <c r="A638" s="37" t="s">
        <v>26</v>
      </c>
      <c r="B638" s="36"/>
      <c r="C638" s="36"/>
      <c r="D638" s="36" t="s">
        <v>92</v>
      </c>
      <c r="E638" s="38">
        <v>200</v>
      </c>
      <c r="F638" s="54">
        <v>40</v>
      </c>
      <c r="G638" s="54">
        <v>0</v>
      </c>
      <c r="H638" s="156">
        <f t="shared" si="19"/>
        <v>0</v>
      </c>
      <c r="I638" s="156">
        <f t="shared" si="18"/>
        <v>0</v>
      </c>
      <c r="J638" s="55"/>
    </row>
    <row r="639" spans="1:10" s="123" customFormat="1" ht="19.5" customHeight="1">
      <c r="A639" s="37" t="s">
        <v>90</v>
      </c>
      <c r="B639" s="36"/>
      <c r="C639" s="36"/>
      <c r="D639" s="36" t="s">
        <v>89</v>
      </c>
      <c r="E639" s="38">
        <v>15000</v>
      </c>
      <c r="F639" s="54">
        <v>0</v>
      </c>
      <c r="G639" s="54">
        <v>0</v>
      </c>
      <c r="H639" s="156"/>
      <c r="I639" s="156">
        <f t="shared" si="18"/>
        <v>0</v>
      </c>
      <c r="J639" s="55"/>
    </row>
    <row r="640" spans="1:10" s="123" customFormat="1" ht="21" customHeight="1">
      <c r="A640" s="32" t="s">
        <v>68</v>
      </c>
      <c r="B640" s="33"/>
      <c r="C640" s="33"/>
      <c r="D640" s="33"/>
      <c r="E640" s="66">
        <f>SUM(E3,E18,E40,E70,E137,E163,E207,E213,E216,E336,E367,E501,E527,E595,E612,E61,E464,E13,E66)</f>
        <v>18734600</v>
      </c>
      <c r="F640" s="194">
        <f>SUM(F3,F18,F40,F70,F137,F163,F207,F213,F216,F336,F367,F501,F527,F595,F612,F61,F464,F13,F66)</f>
        <v>20712012.2</v>
      </c>
      <c r="G640" s="194">
        <f>SUM(G3,G18,G40,G70,G137,G163,G207,G213,G216,G336,G367,G501,G527,G595,G612,G61,G464,G13,G66)</f>
        <v>8869936.700000001</v>
      </c>
      <c r="H640" s="39">
        <f t="shared" si="19"/>
        <v>0.4282508437301906</v>
      </c>
      <c r="I640" s="39">
        <f t="shared" si="18"/>
        <v>1.0000000000000002</v>
      </c>
      <c r="J640" s="107">
        <v>0</v>
      </c>
    </row>
    <row r="641" spans="1:10" s="123" customFormat="1" ht="15" customHeight="1">
      <c r="A641" s="40" t="s">
        <v>329</v>
      </c>
      <c r="B641" s="96"/>
      <c r="C641" s="96"/>
      <c r="D641" s="96"/>
      <c r="E641" s="96"/>
      <c r="F641" s="97"/>
      <c r="G641" s="98"/>
      <c r="H641" s="39"/>
      <c r="I641" s="156"/>
      <c r="J641" s="110"/>
    </row>
    <row r="642" spans="1:10" s="34" customFormat="1" ht="21" customHeight="1">
      <c r="A642" s="111" t="s">
        <v>330</v>
      </c>
      <c r="B642" s="112"/>
      <c r="C642" s="112"/>
      <c r="D642" s="112"/>
      <c r="E642" s="119">
        <v>15920883</v>
      </c>
      <c r="F642" s="120">
        <v>16747749.2</v>
      </c>
      <c r="G642" s="120">
        <v>8487930.22</v>
      </c>
      <c r="H642" s="115">
        <f t="shared" si="19"/>
        <v>0.5068102058753066</v>
      </c>
      <c r="I642" s="115">
        <f>G642/8869936.7</f>
        <v>0.9569324457524033</v>
      </c>
      <c r="J642" s="230" t="s">
        <v>344</v>
      </c>
    </row>
    <row r="643" spans="1:10" s="34" customFormat="1" ht="15" customHeight="1">
      <c r="A643" s="40" t="s">
        <v>332</v>
      </c>
      <c r="B643" s="96"/>
      <c r="C643" s="96"/>
      <c r="D643" s="96"/>
      <c r="E643" s="99"/>
      <c r="F643" s="97"/>
      <c r="G643" s="114"/>
      <c r="H643" s="39"/>
      <c r="I643" s="156"/>
      <c r="J643" s="231"/>
    </row>
    <row r="644" spans="1:10" s="34" customFormat="1" ht="19.5" customHeight="1">
      <c r="A644" s="40" t="s">
        <v>333</v>
      </c>
      <c r="B644" s="96"/>
      <c r="C644" s="96"/>
      <c r="D644" s="96"/>
      <c r="E644" s="116">
        <v>7471273</v>
      </c>
      <c r="F644" s="195">
        <v>7619898.71</v>
      </c>
      <c r="G644" s="117">
        <v>3849697.91</v>
      </c>
      <c r="H644" s="156">
        <f>G644/F644</f>
        <v>0.5052164151405104</v>
      </c>
      <c r="I644" s="156">
        <f>G644/8869936.7</f>
        <v>0.4340163904439138</v>
      </c>
      <c r="J644" s="118">
        <f>G644/8487930.22</f>
        <v>0.4535496652563197</v>
      </c>
    </row>
    <row r="645" spans="1:10" s="34" customFormat="1" ht="26.25" customHeight="1">
      <c r="A645" s="40" t="s">
        <v>334</v>
      </c>
      <c r="B645" s="96"/>
      <c r="C645" s="96"/>
      <c r="D645" s="96"/>
      <c r="E645" s="116">
        <v>4022616</v>
      </c>
      <c r="F645" s="195">
        <v>4413835.69</v>
      </c>
      <c r="G645" s="117">
        <v>2026234.88</v>
      </c>
      <c r="H645" s="156">
        <f t="shared" si="19"/>
        <v>0.4590644107098603</v>
      </c>
      <c r="I645" s="156">
        <f aca="true" t="shared" si="20" ref="I645:I656">G645/8869936.7</f>
        <v>0.22843848254294757</v>
      </c>
      <c r="J645" s="118">
        <f aca="true" t="shared" si="21" ref="J645:J650">G645/8487930.22</f>
        <v>0.23871954969959683</v>
      </c>
    </row>
    <row r="646" spans="1:10" s="34" customFormat="1" ht="19.5" customHeight="1">
      <c r="A646" s="40" t="s">
        <v>335</v>
      </c>
      <c r="B646" s="96"/>
      <c r="C646" s="96"/>
      <c r="D646" s="96"/>
      <c r="E646" s="116">
        <v>720000</v>
      </c>
      <c r="F646" s="195">
        <v>724500</v>
      </c>
      <c r="G646" s="117">
        <v>396250</v>
      </c>
      <c r="H646" s="156">
        <f t="shared" si="19"/>
        <v>0.5469289164941339</v>
      </c>
      <c r="I646" s="156">
        <f t="shared" si="20"/>
        <v>0.044673374050121464</v>
      </c>
      <c r="J646" s="118">
        <f t="shared" si="21"/>
        <v>0.0466839370411318</v>
      </c>
    </row>
    <row r="647" spans="1:10" ht="19.5" customHeight="1">
      <c r="A647" s="40" t="s">
        <v>336</v>
      </c>
      <c r="B647" s="96"/>
      <c r="C647" s="96"/>
      <c r="D647" s="96"/>
      <c r="E647" s="116">
        <v>3448709</v>
      </c>
      <c r="F647" s="195">
        <v>3774714.8</v>
      </c>
      <c r="G647" s="117">
        <v>2127219.93</v>
      </c>
      <c r="H647" s="156">
        <f t="shared" si="19"/>
        <v>0.5635445438156017</v>
      </c>
      <c r="I647" s="156">
        <f t="shared" si="20"/>
        <v>0.23982357506564847</v>
      </c>
      <c r="J647" s="118">
        <f t="shared" si="21"/>
        <v>0.250617037942614</v>
      </c>
    </row>
    <row r="648" spans="1:10" ht="26.25" customHeight="1">
      <c r="A648" s="37" t="s">
        <v>408</v>
      </c>
      <c r="B648" s="96"/>
      <c r="C648" s="96"/>
      <c r="D648" s="96"/>
      <c r="E648" s="116">
        <v>57341</v>
      </c>
      <c r="F648" s="195">
        <v>57341</v>
      </c>
      <c r="G648" s="117">
        <v>41271.48</v>
      </c>
      <c r="H648" s="156">
        <f t="shared" si="19"/>
        <v>0.7197551490207705</v>
      </c>
      <c r="I648" s="156">
        <f t="shared" si="20"/>
        <v>0.004652962179538441</v>
      </c>
      <c r="J648" s="118">
        <f t="shared" si="21"/>
        <v>0.004862372678648152</v>
      </c>
    </row>
    <row r="649" spans="1:10" ht="19.5" customHeight="1">
      <c r="A649" s="40" t="s">
        <v>338</v>
      </c>
      <c r="B649" s="96"/>
      <c r="C649" s="96"/>
      <c r="D649" s="96"/>
      <c r="E649" s="116">
        <v>96443</v>
      </c>
      <c r="F649" s="195">
        <v>56259</v>
      </c>
      <c r="G649" s="117">
        <v>0</v>
      </c>
      <c r="H649" s="156">
        <f t="shared" si="19"/>
        <v>0</v>
      </c>
      <c r="I649" s="156">
        <f t="shared" si="20"/>
        <v>0</v>
      </c>
      <c r="J649" s="118">
        <f t="shared" si="21"/>
        <v>0</v>
      </c>
    </row>
    <row r="650" spans="1:10" ht="19.5" customHeight="1">
      <c r="A650" s="40" t="s">
        <v>339</v>
      </c>
      <c r="B650" s="96"/>
      <c r="C650" s="96"/>
      <c r="D650" s="96"/>
      <c r="E650" s="116">
        <v>104501</v>
      </c>
      <c r="F650" s="195">
        <v>101200</v>
      </c>
      <c r="G650" s="117">
        <v>47256.02</v>
      </c>
      <c r="H650" s="156">
        <f t="shared" si="19"/>
        <v>0.4669567193675889</v>
      </c>
      <c r="I650" s="156">
        <f t="shared" si="20"/>
        <v>0.005327661470233491</v>
      </c>
      <c r="J650" s="118">
        <f t="shared" si="21"/>
        <v>0.005567437381689501</v>
      </c>
    </row>
    <row r="651" spans="1:10" ht="21" customHeight="1">
      <c r="A651" s="111" t="s">
        <v>331</v>
      </c>
      <c r="B651" s="112"/>
      <c r="C651" s="112"/>
      <c r="D651" s="112"/>
      <c r="E651" s="119">
        <v>2813717</v>
      </c>
      <c r="F651" s="120">
        <v>3964263</v>
      </c>
      <c r="G651" s="120">
        <v>382006.48</v>
      </c>
      <c r="H651" s="115">
        <f t="shared" si="19"/>
        <v>0.09636254708630582</v>
      </c>
      <c r="I651" s="115">
        <f t="shared" si="20"/>
        <v>0.04306755424759683</v>
      </c>
      <c r="J651" s="232" t="s">
        <v>345</v>
      </c>
    </row>
    <row r="652" spans="1:10" ht="15" customHeight="1">
      <c r="A652" s="40" t="s">
        <v>332</v>
      </c>
      <c r="B652" s="96"/>
      <c r="C652" s="96"/>
      <c r="D652" s="96"/>
      <c r="E652" s="116"/>
      <c r="F652" s="195"/>
      <c r="G652" s="121"/>
      <c r="H652" s="39"/>
      <c r="I652" s="156"/>
      <c r="J652" s="233"/>
    </row>
    <row r="653" spans="1:10" s="113" customFormat="1" ht="19.5" customHeight="1">
      <c r="A653" s="40" t="s">
        <v>340</v>
      </c>
      <c r="B653" s="96"/>
      <c r="C653" s="96"/>
      <c r="D653" s="96"/>
      <c r="E653" s="116">
        <v>2813717</v>
      </c>
      <c r="F653" s="195">
        <v>3964263</v>
      </c>
      <c r="G653" s="121">
        <v>382006.48</v>
      </c>
      <c r="H653" s="156">
        <f t="shared" si="19"/>
        <v>0.09636254708630582</v>
      </c>
      <c r="I653" s="156">
        <f t="shared" si="20"/>
        <v>0.04306755424759683</v>
      </c>
      <c r="J653" s="118">
        <f>G653/G651</f>
        <v>1</v>
      </c>
    </row>
    <row r="654" spans="1:10" ht="12.75">
      <c r="A654" s="40" t="s">
        <v>329</v>
      </c>
      <c r="B654" s="96"/>
      <c r="C654" s="96"/>
      <c r="D654" s="96"/>
      <c r="E654" s="116"/>
      <c r="F654" s="195"/>
      <c r="G654" s="121"/>
      <c r="H654" s="156"/>
      <c r="I654" s="156"/>
      <c r="J654" s="118"/>
    </row>
    <row r="655" spans="1:10" ht="26.25" customHeight="1">
      <c r="A655" s="40" t="s">
        <v>337</v>
      </c>
      <c r="B655" s="96"/>
      <c r="C655" s="96"/>
      <c r="D655" s="96"/>
      <c r="E655" s="116">
        <v>839940</v>
      </c>
      <c r="F655" s="195">
        <v>810133</v>
      </c>
      <c r="G655" s="121">
        <v>1621.76</v>
      </c>
      <c r="H655" s="156">
        <f t="shared" si="19"/>
        <v>0.0020018441416409403</v>
      </c>
      <c r="I655" s="156">
        <f t="shared" si="20"/>
        <v>0.00018283783242782332</v>
      </c>
      <c r="J655" s="118">
        <f>G655/G653</f>
        <v>0.00424537301042642</v>
      </c>
    </row>
    <row r="656" spans="1:10" ht="26.25" customHeight="1" hidden="1">
      <c r="A656" s="40" t="s">
        <v>341</v>
      </c>
      <c r="B656" s="96"/>
      <c r="C656" s="96"/>
      <c r="D656" s="96"/>
      <c r="E656" s="116">
        <v>0</v>
      </c>
      <c r="F656" s="196">
        <v>0</v>
      </c>
      <c r="G656" s="121">
        <v>0</v>
      </c>
      <c r="H656" s="39" t="e">
        <f t="shared" si="19"/>
        <v>#DIV/0!</v>
      </c>
      <c r="I656" s="156">
        <f t="shared" si="20"/>
        <v>0</v>
      </c>
      <c r="J656" s="118">
        <f>G656/G651</f>
        <v>0</v>
      </c>
    </row>
    <row r="657" ht="25.5" customHeight="1">
      <c r="A657" s="252" t="s">
        <v>492</v>
      </c>
    </row>
    <row r="658" ht="18" customHeight="1"/>
    <row r="660" ht="18" customHeight="1"/>
    <row r="661" ht="18" customHeight="1"/>
    <row r="662" spans="1:10" s="113" customFormat="1" ht="21.75" customHeight="1">
      <c r="A662"/>
      <c r="B662"/>
      <c r="C662"/>
      <c r="D662"/>
      <c r="E662"/>
      <c r="F662" s="77"/>
      <c r="G662" s="57"/>
      <c r="H662" s="34"/>
      <c r="I662" s="94"/>
      <c r="J662" s="109"/>
    </row>
    <row r="664" ht="18" customHeight="1"/>
  </sheetData>
  <sheetProtection/>
  <autoFilter ref="D1:D682"/>
  <mergeCells count="10">
    <mergeCell ref="J642:J643"/>
    <mergeCell ref="J651:J652"/>
    <mergeCell ref="J1:J2"/>
    <mergeCell ref="H1:H2"/>
    <mergeCell ref="G1:G2"/>
    <mergeCell ref="A1:A2"/>
    <mergeCell ref="B1:D1"/>
    <mergeCell ref="F1:F2"/>
    <mergeCell ref="E1:E2"/>
    <mergeCell ref="I1:I2"/>
  </mergeCells>
  <printOptions/>
  <pageMargins left="0.5905511811023623" right="0.5511811023622047" top="0.984251968503937" bottom="0.7480314960629921" header="0.5118110236220472" footer="0.3937007874015748"/>
  <pageSetup horizontalDpi="600" verticalDpi="600" orientation="landscape" paperSize="9" r:id="rId1"/>
  <headerFooter alignWithMargins="0">
    <oddHeader>&amp;R&amp;"Arial CE,Pogrubiony"Załącznik Nr 2&amp;"Arial CE,Standardowy"
do informacji z przebiegu  wykonania  budżetu  Miasta Radziejów za I półrocze  2014 roku</oddHeader>
    <oddFooter>&amp;C&amp;P&amp;R&amp;"Arial CE,Pogrubiony"&amp;12WYDATKI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MRPC</cp:lastModifiedBy>
  <cp:lastPrinted>2014-08-14T06:31:04Z</cp:lastPrinted>
  <dcterms:created xsi:type="dcterms:W3CDTF">2004-07-25T15:20:29Z</dcterms:created>
  <dcterms:modified xsi:type="dcterms:W3CDTF">2014-08-14T06:32:50Z</dcterms:modified>
  <cp:category/>
  <cp:version/>
  <cp:contentType/>
  <cp:contentStatus/>
</cp:coreProperties>
</file>