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'1'!$C$3:$C$545</definedName>
    <definedName name="_xlnm._FilterDatabase" localSheetId="1" hidden="1">'2'!$C$3:$C$542</definedName>
    <definedName name="_xlnm._FilterDatabase" localSheetId="2" hidden="1">'3'!$C$3:$C$545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8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<sst xmlns="http://schemas.openxmlformats.org/spreadsheetml/2006/main" count="1070" uniqueCount="415">
  <si>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</si>
  <si>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</si>
  <si>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</si>
  <si>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</si>
  <si>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</si>
  <si>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</si>
  <si>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</si>
  <si>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</si>
  <si>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</si>
  <si>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</si>
  <si>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</si>
  <si>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</si>
  <si>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</si>
  <si>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</si>
  <si>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</si>
  <si>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</si>
  <si>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</si>
  <si>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</si>
  <si>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</si>
  <si>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</si>
  <si>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</si>
  <si>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</si>
  <si>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</si>
  <si>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</si>
  <si>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</si>
  <si>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</si>
  <si>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</si>
  <si>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</si>
  <si>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</si>
  <si>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</si>
  <si>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</si>
  <si>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</si>
  <si>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</si>
  <si>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</si>
  <si>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</si>
  <si>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</si>
  <si>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</si>
  <si>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</si>
  <si>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</si>
  <si>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</si>
  <si>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</si>
  <si>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</si>
  <si>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</si>
  <si>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</si>
  <si>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</si>
  <si>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</si>
  <si>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</si>
  <si>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</si>
  <si>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</si>
  <si>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</si>
  <si>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</si>
  <si>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</si>
  <si>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</si>
  <si>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</si>
  <si>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</si>
  <si>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</si>
  <si>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</si>
  <si>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</si>
  <si>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</si>
  <si>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</si>
  <si>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</si>
  <si>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</si>
  <si>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</si>
  <si>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</si>
  <si>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</si>
  <si>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</si>
  <si>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</si>
  <si>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</si>
  <si>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</si>
  <si>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</si>
  <si>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</si>
  <si>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</si>
  <si>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</si>
  <si>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</si>
  <si>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</si>
  <si>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</si>
  <si>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</si>
  <si>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</si>
  <si>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</si>
  <si>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</si>
  <si>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</si>
  <si>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</si>
  <si>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</si>
  <si>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</si>
  <si>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</si>
  <si>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</si>
  <si>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</si>
  <si>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</si>
  <si>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</si>
  <si>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</si>
  <si>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</si>
  <si>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</si>
  <si>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</si>
  <si>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</si>
  <si>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</si>
  <si>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</si>
  <si>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</si>
  <si>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</si>
  <si>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</si>
  <si>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</si>
  <si>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</si>
  <si>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</si>
  <si>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</si>
  <si>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</si>
  <si>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</si>
  <si>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</si>
  <si>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</si>
  <si>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</si>
  <si>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</si>
  <si>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</si>
  <si>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</si>
  <si>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</si>
  <si>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</si>
  <si>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</si>
  <si>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</si>
  <si>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</si>
  <si>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</si>
  <si>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</si>
  <si>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</si>
  <si>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</si>
  <si>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</si>
  <si>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</si>
  <si>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</si>
  <si>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</si>
  <si>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</si>
  <si>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</si>
  <si>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</si>
  <si>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</si>
  <si>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</si>
  <si>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</si>
  <si>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</si>
  <si>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</si>
  <si>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</si>
  <si>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</si>
  <si>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</si>
  <si>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</si>
  <si>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</si>
  <si>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</si>
  <si>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</si>
  <si>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</si>
  <si>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</si>
  <si>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</si>
  <si>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</si>
  <si>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</si>
  <si>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</si>
  <si>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</si>
  <si>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</si>
  <si>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</si>
  <si>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</si>
  <si>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</si>
  <si>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</si>
  <si>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</si>
  <si>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</si>
  <si>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</si>
  <si>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</si>
  <si>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</si>
  <si>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</si>
  <si>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</si>
  <si>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</si>
  <si>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</si>
  <si>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</si>
  <si>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</si>
  <si>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</si>
  <si>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</si>
  <si>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</si>
  <si>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</si>
  <si>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</si>
  <si>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</si>
  <si>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</si>
  <si>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</si>
  <si>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</si>
  <si>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</si>
  <si>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</si>
  <si>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</si>
  <si>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</si>
  <si>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</si>
  <si>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</si>
  <si>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</si>
  <si>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</si>
  <si>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</si>
  <si>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</si>
  <si>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</si>
  <si>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</si>
  <si>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</si>
  <si>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</si>
  <si>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</si>
  <si>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</si>
  <si>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</si>
  <si>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</si>
  <si>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</si>
  <si>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</si>
  <si>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</si>
  <si>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</si>
  <si>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</si>
  <si>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</si>
  <si>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</si>
  <si>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</si>
  <si>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</si>
  <si>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</si>
  <si>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</si>
  <si>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</si>
  <si>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</si>
  <si>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</si>
  <si>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</si>
  <si>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</si>
  <si>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</si>
  <si>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</si>
  <si>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</si>
  <si>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</si>
  <si>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</si>
  <si>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</si>
  <si>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</si>
  <si>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</si>
  <si>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</si>
  <si>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</si>
  <si>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</si>
  <si>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</si>
  <si>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</si>
  <si>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</si>
  <si>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</si>
  <si>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</si>
  <si>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</si>
  <si>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</si>
  <si>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</si>
  <si>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</si>
  <si>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</si>
  <si>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</si>
  <si>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</si>
  <si>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</si>
  <si>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</si>
  <si>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</si>
  <si>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</si>
  <si>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</si>
  <si>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</si>
  <si>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</si>
  <si>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</si>
  <si>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</si>
  <si>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</si>
  <si>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</si>
  <si>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</si>
  <si>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</si>
  <si>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</si>
  <si>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</si>
  <si>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</si>
  <si>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</si>
  <si>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</si>
  <si>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</si>
  <si>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</si>
  <si>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</si>
  <si>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</si>
  <si>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</si>
  <si>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</si>
  <si>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</si>
  <si>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</si>
  <si>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</si>
  <si>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</si>
  <si>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</si>
  <si>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</si>
  <si>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</si>
  <si>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</si>
  <si>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</si>
  <si>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</si>
  <si>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</si>
  <si>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</si>
  <si>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</si>
  <si>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</si>
  <si>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</si>
  <si>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</si>
  <si>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</si>
  <si>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</si>
  <si>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</si>
  <si>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</si>
  <si>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</si>
  <si>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</si>
  <si>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</si>
  <si>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>Zwiększe-  nie</t>
  </si>
  <si>
    <t>Zmniejsze-  nie</t>
  </si>
  <si>
    <t>Ochrona różnorodności biologicznej i krajobrazu</t>
  </si>
  <si>
    <t>świadcze-  nia na rzecz osób fizycznych;</t>
  </si>
  <si>
    <t xml:space="preserve">Zmiany w planie budżetu gminy Miasto Radziejów na 2010 rok </t>
  </si>
  <si>
    <t>Zwrot dotacji wykorzystanych niezgodnie z przeznaczeniem lub w nadmiernej wysokości</t>
  </si>
  <si>
    <t>Zmiany w planie dochodów budżetu Miasta Radziejów na 2010 r.</t>
  </si>
  <si>
    <t>w  złotych</t>
  </si>
  <si>
    <t>Rozdział*</t>
  </si>
  <si>
    <t>Źródło dochodów</t>
  </si>
  <si>
    <t>Zwiększe- nie</t>
  </si>
  <si>
    <t>Plan po zmianach</t>
  </si>
  <si>
    <t>w tym</t>
  </si>
  <si>
    <t>dochody bieżące</t>
  </si>
  <si>
    <t>dochody majątko-  we</t>
  </si>
  <si>
    <t>6298</t>
  </si>
  <si>
    <t>Środki na dofinansowanie własnych inwestycji gmin (związków gmin), powiatów (związków  powiatów), samorządów województw, pozyskane z innych źródeł</t>
  </si>
  <si>
    <t>0470</t>
  </si>
  <si>
    <t>Wpływy z opłat za zarząd, użytytkowanie i użytkowanie wieczyste nieruchomości</t>
  </si>
  <si>
    <t>0750</t>
  </si>
  <si>
    <t>Dochody z najmu, dzierżawy składników majątkowych</t>
  </si>
  <si>
    <t>0760</t>
  </si>
  <si>
    <t>Wpływy z tytułu przekształcenia prawa użytkowanie wieczystego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</si>
  <si>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</si>
  <si>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</si>
  <si>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</si>
  <si>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</si>
  <si>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</si>
  <si>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</si>
  <si>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</si>
  <si>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>2010</t>
  </si>
  <si>
    <t xml:space="preserve">Dotacje celowe otrzymane z budżetu na realizację zadań bieżących z  zakresu administracji rządowej zleconych gminie </t>
  </si>
  <si>
    <t>2360</t>
  </si>
  <si>
    <t>Dochody jst związane z realizacją zadań z zakresu adm.rządowej oraz innych zadań zleconych ustawami</t>
  </si>
  <si>
    <t>Urzędy gmin (miast i miast na prawach powiatu)</t>
  </si>
  <si>
    <t>Dochody z najmu i dzierżawy składników majątkowych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</si>
  <si>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</si>
  <si>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</si>
  <si>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Dochody od osób prawnych, osób fiz. i innych jedn.nie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</si>
  <si>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</si>
  <si>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</si>
  <si>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</si>
  <si>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</si>
  <si>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</si>
  <si>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rolnego,leśnego, czynności cywilno prawnych od osób prawnych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</si>
  <si>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</si>
  <si>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</si>
  <si>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</si>
  <si>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</si>
  <si>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</si>
  <si>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</si>
  <si>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</si>
  <si>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 leśnego, spadków i darowizn, czynności cywilno-prawnych  oraz podatków i opłat lokalnych od osób fizycznych</t>
  </si>
  <si>
    <t>0360</t>
  </si>
  <si>
    <t>Podatek od spadków i darowizn</t>
  </si>
  <si>
    <t>0370</t>
  </si>
  <si>
    <t>Podatek  od posiadania psów/Opłata od posiadania psa</t>
  </si>
  <si>
    <t>0430</t>
  </si>
  <si>
    <t>Wpływy z opłaty targowej</t>
  </si>
  <si>
    <t>0500</t>
  </si>
  <si>
    <t>Podatek od czynności cywilno-prawnych</t>
  </si>
  <si>
    <t>0560</t>
  </si>
  <si>
    <t>Zaległości podatków zniesionych</t>
  </si>
  <si>
    <t>Wpływy z innych opłat stanowiących dochód  j.s.t. na podstawie innych ustaw</t>
  </si>
  <si>
    <t>0410</t>
  </si>
  <si>
    <t>Wpływy z opłaty skarbowej</t>
  </si>
  <si>
    <t>0480</t>
  </si>
  <si>
    <t>Wpływy z opłat za zezwolenie na sprzedaż napoi alkoholowych</t>
  </si>
  <si>
    <t>0490</t>
  </si>
  <si>
    <t>Wpływy z innych lokalnych opłat pobieranych przez jst na podstawie innych ustaw</t>
  </si>
  <si>
    <t>0590</t>
  </si>
  <si>
    <t>Wpływy z opłat za koncesje i licencje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</si>
  <si>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</si>
  <si>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</si>
  <si>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</si>
  <si>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</si>
  <si>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</si>
  <si>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</si>
  <si>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</si>
  <si>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</si>
  <si>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2920</t>
  </si>
  <si>
    <t>Subwencje ogólne z budżetu państwa</t>
  </si>
  <si>
    <t>75814</t>
  </si>
  <si>
    <t>Różne rozliczenia finansowe</t>
  </si>
  <si>
    <t>75831</t>
  </si>
  <si>
    <t>Część równoważąca subwencji ogólnej dla gmin</t>
  </si>
  <si>
    <t>Środki na dofinansowanie własnych inwestycji gmin (związków gmin), powiatów (związków powiatów), samorządów województw, pozyskane z innych źródeł</t>
  </si>
  <si>
    <t>Dotacje celowe otrzymane z gminy na zadania bieżące realizowane na podstawie porozumień (umów) między jst</t>
  </si>
  <si>
    <t xml:space="preserve">Przedszkola </t>
  </si>
  <si>
    <t>Pomoc społeczna</t>
  </si>
  <si>
    <t>Świadczenia rodzinne, fundusz alimentacyjny oraz składki na ubezpieczenie emerytalne i rentowe z ubezpieczenia społecznego</t>
  </si>
  <si>
    <t xml:space="preserve">0970 </t>
  </si>
  <si>
    <t xml:space="preserve">Wpływy z różnych dochodów 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</si>
  <si>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</si>
  <si>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</si>
  <si>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>2030</t>
  </si>
  <si>
    <t>Dotacje celowe otrzymane z budżetu państwa na realizację własnych zadań bieżących gmin</t>
  </si>
  <si>
    <t>85216</t>
  </si>
  <si>
    <t xml:space="preserve">Dotacje celowe otrzymane z budżetu państwa  na realizację  zadań bieżących z  zakresu administracji rządowej zleconych gminie </t>
  </si>
  <si>
    <t>853</t>
  </si>
  <si>
    <t>85395</t>
  </si>
  <si>
    <t>2708</t>
  </si>
  <si>
    <t>Środki na dofinansowanie zadań bieżących własnych pozyskane z innych źródeł</t>
  </si>
  <si>
    <t>2709</t>
  </si>
  <si>
    <t>854</t>
  </si>
  <si>
    <t>85404</t>
  </si>
  <si>
    <t>Wczesne wspomaganie rozwoju dziecka</t>
  </si>
  <si>
    <t>90011</t>
  </si>
  <si>
    <t>Fundusz Ochrony Środowiska i Gospodarki Wodnej</t>
  </si>
  <si>
    <t>90019</t>
  </si>
  <si>
    <t>Wpływy i wydatki związane z gromadzeniem środków z opłat i kar za korzystanie ze środowiska</t>
  </si>
  <si>
    <t>90020</t>
  </si>
  <si>
    <t>0400</t>
  </si>
  <si>
    <t>Wpływy z opłaty produktowej</t>
  </si>
  <si>
    <t>2320</t>
  </si>
  <si>
    <t>Dotacje celowe otrzymane z powiatu na zadania bieżące realizowane na postawie porozumień między j.s.t.</t>
  </si>
  <si>
    <t>926</t>
  </si>
  <si>
    <t>92601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</si>
  <si>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</si>
  <si>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</si>
  <si>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</si>
  <si>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</si>
  <si>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Dochody i wydatki związane z realizacją zadań z zakresu administracji rządowej i innych zadań zleconych odrębnymi ustawami w 2010 r.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</si>
  <si>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</si>
  <si>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</si>
  <si>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</si>
  <si>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</si>
  <si>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</si>
  <si>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</si>
  <si>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</si>
  <si>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</si>
  <si>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</si>
  <si>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</si>
  <si>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</si>
  <si>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</si>
  <si>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</si>
  <si>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</si>
  <si>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</si>
  <si>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</si>
  <si>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Zmniej-          szenie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</si>
</sst>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0"/>
    </font>
    <font>
      <sz val="11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0" fillId="25" borderId="15" xfId="0" applyNumberFormat="1" applyFill="1" applyBorder="1" applyAlignment="1" applyProtection="1">
      <alignment horizontal="center" vertical="center" wrapText="1"/>
      <protection locked="0"/>
    </xf>
    <xf numFmtId="49" fontId="0" fillId="25" borderId="15" xfId="0" applyNumberFormat="1" applyFill="1" applyBorder="1" applyAlignment="1" applyProtection="1">
      <alignment horizontal="left" vertical="center" wrapText="1"/>
      <protection locked="0"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right" vertical="center" wrapText="1"/>
      <protection locked="0"/>
    </xf>
    <xf numFmtId="3" fontId="1" fillId="0" borderId="18" xfId="52" applyNumberFormat="1" applyFont="1" applyFill="1" applyBorder="1" applyAlignment="1">
      <alignment horizontal="right" vertical="center"/>
      <protection/>
    </xf>
    <xf numFmtId="49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3" fontId="13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0" borderId="18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5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4" fontId="1" fillId="0" borderId="0" xfId="52" applyNumberFormat="1" applyAlignment="1">
      <alignment horizontal="right"/>
      <protection/>
    </xf>
    <xf numFmtId="3" fontId="1" fillId="0" borderId="0" xfId="52" applyNumberFormat="1" applyAlignment="1">
      <alignment horizontal="right"/>
      <protection/>
    </xf>
    <xf numFmtId="3" fontId="1" fillId="0" borderId="0" xfId="52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12" xfId="52" applyFont="1" applyBorder="1" applyAlignment="1">
      <alignment horizontal="center" vertical="center"/>
      <protection/>
    </xf>
    <xf numFmtId="3" fontId="20" fillId="0" borderId="25" xfId="52" applyNumberFormat="1" applyFont="1" applyBorder="1" applyAlignment="1">
      <alignment horizontal="right" vertical="center"/>
      <protection/>
    </xf>
    <xf numFmtId="0" fontId="21" fillId="0" borderId="0" xfId="0" applyFont="1" applyAlignment="1">
      <alignment/>
    </xf>
    <xf numFmtId="3" fontId="22" fillId="0" borderId="25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3" fontId="0" fillId="26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0" fillId="0" borderId="18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0" fillId="0" borderId="18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0" fillId="0" borderId="18" xfId="52" applyFont="1" applyBorder="1" applyAlignment="1">
      <alignment vertical="center"/>
      <protection/>
    </xf>
    <xf numFmtId="0" fontId="28" fillId="24" borderId="18" xfId="0" applyFont="1" applyFill="1" applyBorder="1" applyAlignment="1">
      <alignment horizontal="left" vertical="center" wrapText="1"/>
    </xf>
    <xf numFmtId="0" fontId="28" fillId="24" borderId="18" xfId="0" applyFont="1" applyFill="1" applyBorder="1" applyAlignment="1">
      <alignment horizontal="right" vertical="center" wrapText="1"/>
    </xf>
    <xf numFmtId="3" fontId="20" fillId="0" borderId="18" xfId="52" applyNumberFormat="1" applyFont="1" applyFill="1" applyBorder="1" applyAlignment="1">
      <alignment horizontal="right" vertical="center"/>
      <protection/>
    </xf>
    <xf numFmtId="0" fontId="29" fillId="0" borderId="18" xfId="52" applyFont="1" applyBorder="1" applyAlignment="1">
      <alignment vertical="center"/>
      <protection/>
    </xf>
    <xf numFmtId="0" fontId="22" fillId="0" borderId="18" xfId="52" applyFont="1" applyBorder="1" applyAlignment="1">
      <alignment vertical="center"/>
      <protection/>
    </xf>
    <xf numFmtId="0" fontId="22" fillId="0" borderId="18" xfId="52" applyFont="1" applyBorder="1" applyAlignment="1">
      <alignment horizontal="left" vertical="center"/>
      <protection/>
    </xf>
    <xf numFmtId="0" fontId="22" fillId="0" borderId="18" xfId="52" applyFont="1" applyBorder="1" applyAlignment="1">
      <alignment horizontal="right" vertical="center"/>
      <protection/>
    </xf>
    <xf numFmtId="3" fontId="22" fillId="0" borderId="18" xfId="52" applyNumberFormat="1" applyFont="1" applyFill="1" applyBorder="1" applyAlignment="1">
      <alignment horizontal="right" vertical="center"/>
      <protection/>
    </xf>
    <xf numFmtId="49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right" vertical="center" wrapText="1"/>
    </xf>
    <xf numFmtId="0" fontId="22" fillId="0" borderId="18" xfId="52" applyFont="1" applyFill="1" applyBorder="1" applyAlignment="1">
      <alignment horizontal="right" vertical="center"/>
      <protection/>
    </xf>
    <xf numFmtId="49" fontId="28" fillId="0" borderId="18" xfId="0" applyNumberFormat="1" applyFont="1" applyBorder="1" applyAlignment="1">
      <alignment horizontal="center" vertical="center"/>
    </xf>
    <xf numFmtId="3" fontId="28" fillId="0" borderId="18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vertical="center"/>
    </xf>
    <xf numFmtId="3" fontId="20" fillId="0" borderId="10" xfId="52" applyNumberFormat="1" applyFont="1" applyFill="1" applyBorder="1" applyAlignment="1">
      <alignment vertical="center"/>
      <protection/>
    </xf>
    <xf numFmtId="3" fontId="21" fillId="0" borderId="10" xfId="0" applyNumberFormat="1" applyFont="1" applyFill="1" applyBorder="1" applyAlignment="1">
      <alignment horizontal="right" vertical="center"/>
    </xf>
    <xf numFmtId="0" fontId="28" fillId="24" borderId="32" xfId="0" applyFont="1" applyFill="1" applyBorder="1" applyAlignment="1">
      <alignment horizontal="right" vertical="center" wrapText="1"/>
    </xf>
    <xf numFmtId="3" fontId="28" fillId="0" borderId="32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8" fillId="24" borderId="18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24" borderId="14" xfId="0" applyFont="1" applyFill="1" applyBorder="1" applyAlignment="1">
      <alignment horizontal="left" vertical="center" wrapText="1"/>
    </xf>
    <xf numFmtId="3" fontId="28" fillId="24" borderId="14" xfId="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horizontal="left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30" fillId="2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0" fontId="28" fillId="24" borderId="25" xfId="0" applyFont="1" applyFill="1" applyBorder="1" applyAlignment="1">
      <alignment horizontal="left" vertical="center" wrapText="1"/>
    </xf>
    <xf numFmtId="0" fontId="28" fillId="24" borderId="25" xfId="0" applyFont="1" applyFill="1" applyBorder="1" applyAlignment="1">
      <alignment horizontal="right" vertical="center" wrapText="1"/>
    </xf>
    <xf numFmtId="3" fontId="28" fillId="0" borderId="25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right" vertical="center" wrapText="1"/>
    </xf>
    <xf numFmtId="3" fontId="21" fillId="0" borderId="25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right" vertical="center" wrapText="1"/>
    </xf>
    <xf numFmtId="3" fontId="21" fillId="0" borderId="25" xfId="0" applyNumberFormat="1" applyFont="1" applyFill="1" applyBorder="1" applyAlignment="1">
      <alignment vertical="center"/>
    </xf>
    <xf numFmtId="0" fontId="21" fillId="0" borderId="25" xfId="0" applyFont="1" applyBorder="1" applyAlignment="1">
      <alignment horizontal="right"/>
    </xf>
    <xf numFmtId="0" fontId="22" fillId="0" borderId="12" xfId="52" applyFont="1" applyBorder="1" applyAlignment="1">
      <alignment horizontal="center" vertical="center"/>
      <protection/>
    </xf>
    <xf numFmtId="3" fontId="21" fillId="0" borderId="25" xfId="0" applyNumberFormat="1" applyFont="1" applyBorder="1" applyAlignment="1">
      <alignment horizontal="right" vertical="center" wrapText="1"/>
    </xf>
    <xf numFmtId="0" fontId="21" fillId="0" borderId="25" xfId="0" applyFont="1" applyBorder="1" applyAlignment="1">
      <alignment horizontal="right" vertical="center" wrapText="1"/>
    </xf>
    <xf numFmtId="4" fontId="22" fillId="0" borderId="25" xfId="52" applyNumberFormat="1" applyFont="1" applyBorder="1" applyAlignment="1">
      <alignment horizontal="right" vertical="center"/>
      <protection/>
    </xf>
    <xf numFmtId="3" fontId="21" fillId="0" borderId="25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2" fillId="0" borderId="12" xfId="52" applyFont="1" applyBorder="1" applyAlignment="1">
      <alignment vertical="center"/>
      <protection/>
    </xf>
    <xf numFmtId="0" fontId="19" fillId="0" borderId="0" xfId="52" applyFont="1" applyAlignment="1">
      <alignment horizontal="center"/>
      <protection/>
    </xf>
    <xf numFmtId="0" fontId="20" fillId="0" borderId="14" xfId="52" applyFont="1" applyFill="1" applyBorder="1" applyAlignment="1">
      <alignment horizontal="center" vertical="center"/>
      <protection/>
    </xf>
    <xf numFmtId="0" fontId="20" fillId="0" borderId="32" xfId="52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center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0" fillId="0" borderId="14" xfId="52" applyNumberFormat="1" applyFont="1" applyFill="1" applyBorder="1" applyAlignment="1">
      <alignment horizontal="center" vertical="center" wrapText="1"/>
      <protection/>
    </xf>
    <xf numFmtId="3" fontId="20" fillId="0" borderId="32" xfId="52" applyNumberFormat="1" applyFont="1" applyFill="1" applyBorder="1" applyAlignment="1">
      <alignment horizontal="center" vertical="center"/>
      <protection/>
    </xf>
    <xf numFmtId="3" fontId="20" fillId="0" borderId="33" xfId="52" applyNumberFormat="1" applyFont="1" applyFill="1" applyBorder="1" applyAlignment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11" xfId="52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11" xfId="52" applyFont="1" applyBorder="1" applyAlignment="1">
      <alignment horizontal="left" vertical="center"/>
      <protection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0" fillId="0" borderId="12" xfId="52" applyFont="1" applyBorder="1" applyAlignment="1">
      <alignment horizontal="center" vertical="center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25" xfId="52" applyFont="1" applyBorder="1" applyAlignment="1">
      <alignment horizontal="center" vertical="center"/>
      <protection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25" xfId="0" applyFont="1" applyBorder="1" applyAlignment="1">
      <alignment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7109375" style="0" customWidth="1"/>
    <col min="4" max="4" width="42.8515625" style="0" customWidth="1"/>
    <col min="5" max="5" width="11.7109375" style="160" customWidth="1"/>
    <col min="6" max="6" width="11.57421875" style="160" customWidth="1"/>
    <col min="7" max="7" width="11.8515625" style="161" customWidth="1"/>
    <col min="8" max="8" width="13.28125" style="162" customWidth="1"/>
    <col min="9" max="9" width="12.140625" style="164" customWidth="1"/>
  </cols>
  <sheetData>
    <row r="1" spans="1:9" ht="24.75" customHeight="1">
      <c r="A1" s="143"/>
      <c r="B1" s="275" t="s">
        <v>281</v>
      </c>
      <c r="C1" s="275"/>
      <c r="D1" s="275"/>
      <c r="E1" s="275"/>
      <c r="F1" s="275"/>
      <c r="G1" s="275"/>
      <c r="H1" s="275"/>
      <c r="I1" s="275"/>
    </row>
    <row r="2" spans="1:9" ht="30.75" customHeight="1">
      <c r="A2" s="143"/>
      <c r="B2" s="143"/>
      <c r="C2" s="143"/>
      <c r="D2" s="143"/>
      <c r="E2" s="144"/>
      <c r="F2" s="144"/>
      <c r="G2" s="145"/>
      <c r="H2" s="146"/>
      <c r="I2" s="147" t="s">
        <v>282</v>
      </c>
    </row>
    <row r="3" spans="1:9" s="148" customFormat="1" ht="12.75" customHeight="1">
      <c r="A3" s="276" t="s">
        <v>0</v>
      </c>
      <c r="B3" s="276" t="s">
        <v>283</v>
      </c>
      <c r="C3" s="276" t="s">
        <v>1</v>
      </c>
      <c r="D3" s="276" t="s">
        <v>284</v>
      </c>
      <c r="E3" s="278" t="s">
        <v>285</v>
      </c>
      <c r="F3" s="278" t="s">
        <v>414</v>
      </c>
      <c r="G3" s="281" t="s">
        <v>286</v>
      </c>
      <c r="H3" s="283" t="s">
        <v>287</v>
      </c>
      <c r="I3" s="284"/>
    </row>
    <row r="4" spans="1:9" s="148" customFormat="1" ht="14.25" customHeight="1">
      <c r="A4" s="277"/>
      <c r="B4" s="277"/>
      <c r="C4" s="277"/>
      <c r="D4" s="277"/>
      <c r="E4" s="279"/>
      <c r="F4" s="279"/>
      <c r="G4" s="282"/>
      <c r="H4" s="285"/>
      <c r="I4" s="286"/>
    </row>
    <row r="5" spans="1:9" s="148" customFormat="1" ht="41.25" customHeight="1">
      <c r="A5" s="270"/>
      <c r="B5" s="270"/>
      <c r="C5" s="270"/>
      <c r="D5" s="270"/>
      <c r="E5" s="280"/>
      <c r="F5" s="280"/>
      <c r="G5" s="270"/>
      <c r="H5" s="199" t="s">
        <v>288</v>
      </c>
      <c r="I5" s="199" t="s">
        <v>289</v>
      </c>
    </row>
    <row r="6" spans="1:9" ht="14.25">
      <c r="A6" s="200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</row>
    <row r="7" spans="1:9" s="149" customFormat="1" ht="24" customHeight="1" hidden="1">
      <c r="A7" s="201">
        <v>600</v>
      </c>
      <c r="B7" s="201"/>
      <c r="C7" s="201"/>
      <c r="D7" s="202" t="s">
        <v>2</v>
      </c>
      <c r="E7" s="203"/>
      <c r="F7" s="203"/>
      <c r="G7" s="204">
        <v>339146</v>
      </c>
      <c r="H7" s="204">
        <v>0</v>
      </c>
      <c r="I7" s="204">
        <v>339146</v>
      </c>
    </row>
    <row r="8" spans="1:9" s="150" customFormat="1" ht="19.5" customHeight="1" hidden="1">
      <c r="A8" s="205"/>
      <c r="B8" s="206">
        <v>60016</v>
      </c>
      <c r="C8" s="206"/>
      <c r="D8" s="207" t="s">
        <v>3</v>
      </c>
      <c r="E8" s="208"/>
      <c r="F8" s="208"/>
      <c r="G8" s="209">
        <f>G9</f>
        <v>339146</v>
      </c>
      <c r="H8" s="209">
        <f>H9</f>
        <v>0</v>
      </c>
      <c r="I8" s="209">
        <f>I9</f>
        <v>339146</v>
      </c>
    </row>
    <row r="9" spans="1:10" ht="54.75" customHeight="1" hidden="1">
      <c r="A9" s="206"/>
      <c r="B9" s="206"/>
      <c r="C9" s="210" t="s">
        <v>290</v>
      </c>
      <c r="D9" s="211" t="s">
        <v>291</v>
      </c>
      <c r="E9" s="212"/>
      <c r="F9" s="212"/>
      <c r="G9" s="209">
        <v>339146</v>
      </c>
      <c r="H9" s="213">
        <v>0</v>
      </c>
      <c r="I9" s="209">
        <v>339146</v>
      </c>
      <c r="J9" s="151"/>
    </row>
    <row r="10" spans="1:10" ht="12" customHeight="1" hidden="1">
      <c r="A10" s="274"/>
      <c r="B10" s="272"/>
      <c r="C10" s="272"/>
      <c r="D10" s="272"/>
      <c r="E10" s="272"/>
      <c r="F10" s="272"/>
      <c r="G10" s="272"/>
      <c r="H10" s="272"/>
      <c r="I10" s="273"/>
      <c r="J10" s="151"/>
    </row>
    <row r="11" spans="1:9" s="152" customFormat="1" ht="24" customHeight="1" hidden="1">
      <c r="A11" s="214">
        <v>700</v>
      </c>
      <c r="B11" s="214"/>
      <c r="C11" s="214"/>
      <c r="D11" s="202" t="s">
        <v>4</v>
      </c>
      <c r="E11" s="203"/>
      <c r="F11" s="203"/>
      <c r="G11" s="215">
        <f>SUM(G12)</f>
        <v>1048830</v>
      </c>
      <c r="H11" s="215">
        <f>SUM(H12)</f>
        <v>219640</v>
      </c>
      <c r="I11" s="215">
        <f>SUM(I12)</f>
        <v>829190</v>
      </c>
    </row>
    <row r="12" spans="1:9" s="152" customFormat="1" ht="19.5" customHeight="1" hidden="1">
      <c r="A12" s="216"/>
      <c r="B12" s="216">
        <v>70005</v>
      </c>
      <c r="C12" s="216"/>
      <c r="D12" s="217" t="s">
        <v>5</v>
      </c>
      <c r="E12" s="218"/>
      <c r="F12" s="218"/>
      <c r="G12" s="219">
        <f>SUM(G13:G19)</f>
        <v>1048830</v>
      </c>
      <c r="H12" s="219">
        <f>SUM(H13:H19)</f>
        <v>219640</v>
      </c>
      <c r="I12" s="219">
        <f>SUM(I13:I19)</f>
        <v>829190</v>
      </c>
    </row>
    <row r="13" spans="1:9" s="152" customFormat="1" ht="28.5" customHeight="1" hidden="1">
      <c r="A13" s="216"/>
      <c r="B13" s="216"/>
      <c r="C13" s="216" t="s">
        <v>292</v>
      </c>
      <c r="D13" s="217" t="s">
        <v>293</v>
      </c>
      <c r="E13" s="218"/>
      <c r="F13" s="218"/>
      <c r="G13" s="220">
        <v>85000</v>
      </c>
      <c r="H13" s="220">
        <v>85000</v>
      </c>
      <c r="I13" s="220">
        <v>0</v>
      </c>
    </row>
    <row r="14" spans="1:9" s="152" customFormat="1" ht="28.5" customHeight="1" hidden="1">
      <c r="A14" s="216"/>
      <c r="B14" s="216"/>
      <c r="C14" s="216" t="s">
        <v>294</v>
      </c>
      <c r="D14" s="217" t="s">
        <v>295</v>
      </c>
      <c r="E14" s="218"/>
      <c r="F14" s="218"/>
      <c r="G14" s="220">
        <v>125640</v>
      </c>
      <c r="H14" s="220">
        <v>125640</v>
      </c>
      <c r="I14" s="220">
        <v>0</v>
      </c>
    </row>
    <row r="15" spans="1:9" s="152" customFormat="1" ht="28.5" customHeight="1" hidden="1">
      <c r="A15" s="216"/>
      <c r="B15" s="216"/>
      <c r="C15" s="216" t="s">
        <v>296</v>
      </c>
      <c r="D15" s="217" t="s">
        <v>297</v>
      </c>
      <c r="E15" s="218"/>
      <c r="F15" s="218"/>
      <c r="G15" s="220">
        <v>4600</v>
      </c>
      <c r="H15" s="220">
        <v>0</v>
      </c>
      <c r="I15" s="220">
        <v>4600</v>
      </c>
    </row>
    <row r="16" spans="1:9" s="152" customFormat="1" ht="38.25" customHeight="1" hidden="1">
      <c r="A16" s="216"/>
      <c r="B16" s="216"/>
      <c r="C16" s="216" t="s">
        <v>298</v>
      </c>
      <c r="D16" s="217" t="s">
        <v>299</v>
      </c>
      <c r="E16" s="218"/>
      <c r="F16" s="218"/>
      <c r="G16" s="220">
        <v>824590</v>
      </c>
      <c r="H16" s="220">
        <v>0</v>
      </c>
      <c r="I16" s="220">
        <v>824590</v>
      </c>
    </row>
    <row r="17" spans="1:9" s="152" customFormat="1" ht="19.5" customHeight="1" hidden="1">
      <c r="A17" s="216"/>
      <c r="B17" s="216"/>
      <c r="C17" s="216" t="s">
        <v>300</v>
      </c>
      <c r="D17" s="217" t="s">
        <v>301</v>
      </c>
      <c r="E17" s="218"/>
      <c r="F17" s="218"/>
      <c r="G17" s="220">
        <v>2000</v>
      </c>
      <c r="H17" s="220">
        <v>2000</v>
      </c>
      <c r="I17" s="220">
        <v>0</v>
      </c>
    </row>
    <row r="18" spans="1:9" s="152" customFormat="1" ht="19.5" customHeight="1" hidden="1">
      <c r="A18" s="216"/>
      <c r="B18" s="216"/>
      <c r="C18" s="216" t="s">
        <v>302</v>
      </c>
      <c r="D18" s="217" t="s">
        <v>7</v>
      </c>
      <c r="E18" s="218"/>
      <c r="F18" s="218"/>
      <c r="G18" s="220">
        <v>2000</v>
      </c>
      <c r="H18" s="220">
        <v>2000</v>
      </c>
      <c r="I18" s="220">
        <v>0</v>
      </c>
    </row>
    <row r="19" spans="1:9" s="152" customFormat="1" ht="19.5" customHeight="1" hidden="1">
      <c r="A19" s="216"/>
      <c r="B19" s="216"/>
      <c r="C19" s="216" t="s">
        <v>303</v>
      </c>
      <c r="D19" s="217" t="s">
        <v>304</v>
      </c>
      <c r="E19" s="218"/>
      <c r="F19" s="218"/>
      <c r="G19" s="220">
        <v>5000</v>
      </c>
      <c r="H19" s="220">
        <v>5000</v>
      </c>
      <c r="I19" s="220">
        <v>0</v>
      </c>
    </row>
    <row r="20" spans="1:9" s="152" customFormat="1" ht="12" customHeight="1" hidden="1">
      <c r="A20" s="271"/>
      <c r="B20" s="272"/>
      <c r="C20" s="272"/>
      <c r="D20" s="272"/>
      <c r="E20" s="272"/>
      <c r="F20" s="272"/>
      <c r="G20" s="272"/>
      <c r="H20" s="272"/>
      <c r="I20" s="273"/>
    </row>
    <row r="21" spans="1:9" s="154" customFormat="1" ht="24" customHeight="1" hidden="1">
      <c r="A21" s="214">
        <v>750</v>
      </c>
      <c r="B21" s="214"/>
      <c r="C21" s="214"/>
      <c r="D21" s="202" t="s">
        <v>8</v>
      </c>
      <c r="E21" s="203"/>
      <c r="F21" s="203"/>
      <c r="G21" s="221">
        <f>G22+G25</f>
        <v>362620</v>
      </c>
      <c r="H21" s="221">
        <f>H22+H25</f>
        <v>362620</v>
      </c>
      <c r="I21" s="221">
        <f>I22+I25</f>
        <v>0</v>
      </c>
    </row>
    <row r="22" spans="1:9" s="154" customFormat="1" ht="19.5" customHeight="1" hidden="1">
      <c r="A22" s="216"/>
      <c r="B22" s="216">
        <v>75011</v>
      </c>
      <c r="C22" s="216"/>
      <c r="D22" s="217" t="s">
        <v>9</v>
      </c>
      <c r="E22" s="218"/>
      <c r="F22" s="218"/>
      <c r="G22" s="220">
        <f>SUM(G23:G24)</f>
        <v>80610</v>
      </c>
      <c r="H22" s="220">
        <f>SUM(H23:H24)</f>
        <v>80610</v>
      </c>
      <c r="I22" s="220">
        <f>SUM(I23:I24)</f>
        <v>0</v>
      </c>
    </row>
    <row r="23" spans="1:9" s="154" customFormat="1" ht="47.25" customHeight="1" hidden="1">
      <c r="A23" s="216"/>
      <c r="B23" s="216"/>
      <c r="C23" s="216" t="s">
        <v>305</v>
      </c>
      <c r="D23" s="217" t="s">
        <v>306</v>
      </c>
      <c r="E23" s="218"/>
      <c r="F23" s="218"/>
      <c r="G23" s="220">
        <v>80600</v>
      </c>
      <c r="H23" s="220">
        <v>80600</v>
      </c>
      <c r="I23" s="220">
        <v>0</v>
      </c>
    </row>
    <row r="24" spans="1:9" s="154" customFormat="1" ht="37.5" customHeight="1" hidden="1">
      <c r="A24" s="216"/>
      <c r="B24" s="216"/>
      <c r="C24" s="216" t="s">
        <v>307</v>
      </c>
      <c r="D24" s="217" t="s">
        <v>308</v>
      </c>
      <c r="E24" s="218"/>
      <c r="F24" s="218"/>
      <c r="G24" s="220">
        <v>10</v>
      </c>
      <c r="H24" s="220">
        <v>10</v>
      </c>
      <c r="I24" s="220">
        <v>0</v>
      </c>
    </row>
    <row r="25" spans="1:9" s="154" customFormat="1" ht="28.5" customHeight="1" hidden="1">
      <c r="A25" s="216"/>
      <c r="B25" s="216">
        <v>75023</v>
      </c>
      <c r="C25" s="216"/>
      <c r="D25" s="217" t="s">
        <v>309</v>
      </c>
      <c r="E25" s="218"/>
      <c r="F25" s="218"/>
      <c r="G25" s="222">
        <f>SUM(G26:G28)</f>
        <v>282010</v>
      </c>
      <c r="H25" s="222">
        <f>SUM(H26:H28)</f>
        <v>282010</v>
      </c>
      <c r="I25" s="222">
        <v>0</v>
      </c>
    </row>
    <row r="26" spans="1:9" s="154" customFormat="1" ht="28.5" customHeight="1" hidden="1">
      <c r="A26" s="216"/>
      <c r="B26" s="216"/>
      <c r="C26" s="216" t="s">
        <v>294</v>
      </c>
      <c r="D26" s="217" t="s">
        <v>310</v>
      </c>
      <c r="E26" s="218"/>
      <c r="F26" s="218"/>
      <c r="G26" s="220">
        <v>32000</v>
      </c>
      <c r="H26" s="220">
        <v>32000</v>
      </c>
      <c r="I26" s="220">
        <v>0</v>
      </c>
    </row>
    <row r="27" spans="1:9" s="154" customFormat="1" ht="19.5" customHeight="1" hidden="1">
      <c r="A27" s="216"/>
      <c r="B27" s="216"/>
      <c r="C27" s="216" t="s">
        <v>300</v>
      </c>
      <c r="D27" s="217" t="s">
        <v>301</v>
      </c>
      <c r="E27" s="218"/>
      <c r="F27" s="218"/>
      <c r="G27" s="220">
        <v>250000</v>
      </c>
      <c r="H27" s="220">
        <v>250000</v>
      </c>
      <c r="I27" s="220">
        <v>0</v>
      </c>
    </row>
    <row r="28" spans="1:9" s="154" customFormat="1" ht="19.5" customHeight="1" hidden="1">
      <c r="A28" s="216"/>
      <c r="B28" s="216"/>
      <c r="C28" s="216" t="s">
        <v>302</v>
      </c>
      <c r="D28" s="217" t="s">
        <v>7</v>
      </c>
      <c r="E28" s="218"/>
      <c r="F28" s="218"/>
      <c r="G28" s="220">
        <v>10</v>
      </c>
      <c r="H28" s="220">
        <v>10</v>
      </c>
      <c r="I28" s="220">
        <v>0</v>
      </c>
    </row>
    <row r="29" spans="1:9" s="154" customFormat="1" ht="12" customHeight="1" hidden="1">
      <c r="A29" s="271"/>
      <c r="B29" s="272"/>
      <c r="C29" s="272"/>
      <c r="D29" s="272"/>
      <c r="E29" s="272"/>
      <c r="F29" s="272"/>
      <c r="G29" s="272"/>
      <c r="H29" s="272"/>
      <c r="I29" s="273"/>
    </row>
    <row r="30" spans="1:9" s="154" customFormat="1" ht="44.25" customHeight="1" hidden="1">
      <c r="A30" s="214">
        <v>751</v>
      </c>
      <c r="B30" s="214"/>
      <c r="C30" s="214"/>
      <c r="D30" s="202" t="s">
        <v>311</v>
      </c>
      <c r="E30" s="223"/>
      <c r="F30" s="223"/>
      <c r="G30" s="224">
        <f>G31</f>
        <v>1150</v>
      </c>
      <c r="H30" s="224">
        <f>H31</f>
        <v>1150</v>
      </c>
      <c r="I30" s="224">
        <f>I31</f>
        <v>0</v>
      </c>
    </row>
    <row r="31" spans="1:9" s="154" customFormat="1" ht="28.5" customHeight="1" hidden="1">
      <c r="A31" s="216"/>
      <c r="B31" s="216">
        <v>75101</v>
      </c>
      <c r="C31" s="216"/>
      <c r="D31" s="217" t="s">
        <v>312</v>
      </c>
      <c r="E31" s="218"/>
      <c r="F31" s="218"/>
      <c r="G31" s="219">
        <v>1150</v>
      </c>
      <c r="H31" s="219">
        <v>1150</v>
      </c>
      <c r="I31" s="225">
        <v>0</v>
      </c>
    </row>
    <row r="32" spans="1:9" s="154" customFormat="1" ht="38.25" customHeight="1" hidden="1">
      <c r="A32" s="216"/>
      <c r="B32" s="216"/>
      <c r="C32" s="216" t="s">
        <v>305</v>
      </c>
      <c r="D32" s="217" t="s">
        <v>306</v>
      </c>
      <c r="E32" s="218"/>
      <c r="F32" s="218"/>
      <c r="G32" s="220">
        <v>1150</v>
      </c>
      <c r="H32" s="220">
        <v>1150</v>
      </c>
      <c r="I32" s="220">
        <v>0</v>
      </c>
    </row>
    <row r="33" spans="1:9" s="154" customFormat="1" ht="12" customHeight="1" hidden="1">
      <c r="A33" s="271"/>
      <c r="B33" s="272"/>
      <c r="C33" s="272"/>
      <c r="D33" s="272"/>
      <c r="E33" s="272"/>
      <c r="F33" s="272"/>
      <c r="G33" s="272"/>
      <c r="H33" s="272"/>
      <c r="I33" s="273"/>
    </row>
    <row r="34" spans="1:9" s="154" customFormat="1" ht="54" customHeight="1" hidden="1">
      <c r="A34" s="226">
        <v>756</v>
      </c>
      <c r="B34" s="226"/>
      <c r="C34" s="226"/>
      <c r="D34" s="227" t="s">
        <v>313</v>
      </c>
      <c r="E34" s="228"/>
      <c r="F34" s="228"/>
      <c r="G34" s="229">
        <f>SUM(G35,G38,G44,G55,G61)</f>
        <v>6001949</v>
      </c>
      <c r="H34" s="229">
        <f>SUM(H35,H38,H44,H55,H61)</f>
        <v>6001949</v>
      </c>
      <c r="I34" s="229">
        <f>SUM(I35,I38,I44,I55,I61)</f>
        <v>0</v>
      </c>
    </row>
    <row r="35" spans="1:9" s="154" customFormat="1" ht="28.5" customHeight="1" hidden="1">
      <c r="A35" s="216"/>
      <c r="B35" s="216">
        <v>75601</v>
      </c>
      <c r="C35" s="216"/>
      <c r="D35" s="217" t="s">
        <v>314</v>
      </c>
      <c r="E35" s="218"/>
      <c r="F35" s="218"/>
      <c r="G35" s="222">
        <f>SUM(G36:G37)</f>
        <v>6700</v>
      </c>
      <c r="H35" s="222">
        <f>SUM(H36:H37)</f>
        <v>6700</v>
      </c>
      <c r="I35" s="222">
        <f>SUM(I36:I37)</f>
        <v>0</v>
      </c>
    </row>
    <row r="36" spans="1:9" s="154" customFormat="1" ht="28.5" customHeight="1" hidden="1">
      <c r="A36" s="216"/>
      <c r="B36" s="216"/>
      <c r="C36" s="216" t="s">
        <v>315</v>
      </c>
      <c r="D36" s="217" t="s">
        <v>316</v>
      </c>
      <c r="E36" s="218"/>
      <c r="F36" s="218"/>
      <c r="G36" s="220">
        <v>6500</v>
      </c>
      <c r="H36" s="220">
        <v>6500</v>
      </c>
      <c r="I36" s="220">
        <v>0</v>
      </c>
    </row>
    <row r="37" spans="1:9" s="154" customFormat="1" ht="28.5" customHeight="1" hidden="1">
      <c r="A37" s="216"/>
      <c r="B37" s="216"/>
      <c r="C37" s="216" t="s">
        <v>317</v>
      </c>
      <c r="D37" s="217" t="s">
        <v>318</v>
      </c>
      <c r="E37" s="218"/>
      <c r="F37" s="218"/>
      <c r="G37" s="220">
        <v>200</v>
      </c>
      <c r="H37" s="220">
        <v>200</v>
      </c>
      <c r="I37" s="220">
        <v>0</v>
      </c>
    </row>
    <row r="38" spans="1:9" s="154" customFormat="1" ht="39.75" customHeight="1" hidden="1">
      <c r="A38" s="216"/>
      <c r="B38" s="216">
        <v>75615</v>
      </c>
      <c r="C38" s="216"/>
      <c r="D38" s="217" t="s">
        <v>319</v>
      </c>
      <c r="E38" s="218"/>
      <c r="F38" s="218"/>
      <c r="G38" s="219">
        <f>SUM(G39:G43)</f>
        <v>1001261</v>
      </c>
      <c r="H38" s="219">
        <f>SUM(H39:H43)</f>
        <v>1001261</v>
      </c>
      <c r="I38" s="219">
        <f>SUM(I39:I43)</f>
        <v>0</v>
      </c>
    </row>
    <row r="39" spans="1:9" s="154" customFormat="1" ht="19.5" customHeight="1" hidden="1">
      <c r="A39" s="216"/>
      <c r="B39" s="216"/>
      <c r="C39" s="216" t="s">
        <v>320</v>
      </c>
      <c r="D39" s="217" t="s">
        <v>11</v>
      </c>
      <c r="E39" s="218"/>
      <c r="F39" s="218"/>
      <c r="G39" s="220">
        <v>985000</v>
      </c>
      <c r="H39" s="220">
        <v>985000</v>
      </c>
      <c r="I39" s="220">
        <v>0</v>
      </c>
    </row>
    <row r="40" spans="1:9" s="154" customFormat="1" ht="19.5" customHeight="1" hidden="1">
      <c r="A40" s="216"/>
      <c r="B40" s="216"/>
      <c r="C40" s="216" t="s">
        <v>321</v>
      </c>
      <c r="D40" s="217" t="s">
        <v>322</v>
      </c>
      <c r="E40" s="218"/>
      <c r="F40" s="218"/>
      <c r="G40" s="220">
        <v>5000</v>
      </c>
      <c r="H40" s="220">
        <v>5000</v>
      </c>
      <c r="I40" s="220">
        <v>0</v>
      </c>
    </row>
    <row r="41" spans="1:9" s="154" customFormat="1" ht="19.5" customHeight="1" hidden="1">
      <c r="A41" s="216"/>
      <c r="B41" s="216"/>
      <c r="C41" s="216" t="s">
        <v>323</v>
      </c>
      <c r="D41" s="217" t="s">
        <v>324</v>
      </c>
      <c r="E41" s="218"/>
      <c r="F41" s="218"/>
      <c r="G41" s="220">
        <v>1161</v>
      </c>
      <c r="H41" s="220">
        <v>1161</v>
      </c>
      <c r="I41" s="220">
        <v>0</v>
      </c>
    </row>
    <row r="42" spans="1:9" s="154" customFormat="1" ht="19.5" customHeight="1" hidden="1">
      <c r="A42" s="216"/>
      <c r="B42" s="216"/>
      <c r="C42" s="216" t="s">
        <v>325</v>
      </c>
      <c r="D42" s="217" t="s">
        <v>326</v>
      </c>
      <c r="E42" s="218"/>
      <c r="F42" s="218"/>
      <c r="G42" s="220">
        <v>10000</v>
      </c>
      <c r="H42" s="220">
        <v>10000</v>
      </c>
      <c r="I42" s="220">
        <v>0</v>
      </c>
    </row>
    <row r="43" spans="1:9" s="154" customFormat="1" ht="28.5" customHeight="1" hidden="1">
      <c r="A43" s="216"/>
      <c r="B43" s="216"/>
      <c r="C43" s="216" t="s">
        <v>317</v>
      </c>
      <c r="D43" s="217" t="s">
        <v>318</v>
      </c>
      <c r="E43" s="218"/>
      <c r="F43" s="218"/>
      <c r="G43" s="220">
        <v>100</v>
      </c>
      <c r="H43" s="220">
        <v>100</v>
      </c>
      <c r="I43" s="220">
        <v>0</v>
      </c>
    </row>
    <row r="44" spans="1:9" s="154" customFormat="1" ht="51" customHeight="1" hidden="1">
      <c r="A44" s="216"/>
      <c r="B44" s="216">
        <v>75616</v>
      </c>
      <c r="C44" s="216"/>
      <c r="D44" s="217" t="s">
        <v>327</v>
      </c>
      <c r="E44" s="218"/>
      <c r="F44" s="218"/>
      <c r="G44" s="219">
        <f>SUM(G45:G54)</f>
        <v>1432226</v>
      </c>
      <c r="H44" s="219">
        <f>SUM(H45:H54)</f>
        <v>1432226</v>
      </c>
      <c r="I44" s="219">
        <f>SUM(I45:I54)</f>
        <v>0</v>
      </c>
    </row>
    <row r="45" spans="1:9" s="154" customFormat="1" ht="18" customHeight="1" hidden="1">
      <c r="A45" s="216"/>
      <c r="B45" s="216"/>
      <c r="C45" s="216" t="s">
        <v>320</v>
      </c>
      <c r="D45" s="217" t="s">
        <v>11</v>
      </c>
      <c r="E45" s="218"/>
      <c r="F45" s="218"/>
      <c r="G45" s="220">
        <v>1064111</v>
      </c>
      <c r="H45" s="220">
        <v>1064111</v>
      </c>
      <c r="I45" s="220">
        <v>0</v>
      </c>
    </row>
    <row r="46" spans="1:9" s="154" customFormat="1" ht="18" customHeight="1" hidden="1">
      <c r="A46" s="216"/>
      <c r="B46" s="216"/>
      <c r="C46" s="216" t="s">
        <v>321</v>
      </c>
      <c r="D46" s="217" t="s">
        <v>322</v>
      </c>
      <c r="E46" s="218"/>
      <c r="F46" s="218"/>
      <c r="G46" s="220">
        <v>23000</v>
      </c>
      <c r="H46" s="220">
        <v>23000</v>
      </c>
      <c r="I46" s="220">
        <v>0</v>
      </c>
    </row>
    <row r="47" spans="1:9" s="154" customFormat="1" ht="18" customHeight="1" hidden="1">
      <c r="A47" s="216"/>
      <c r="B47" s="216"/>
      <c r="C47" s="216" t="s">
        <v>323</v>
      </c>
      <c r="D47" s="217" t="s">
        <v>324</v>
      </c>
      <c r="E47" s="218"/>
      <c r="F47" s="218"/>
      <c r="G47" s="220">
        <v>15</v>
      </c>
      <c r="H47" s="220">
        <v>15</v>
      </c>
      <c r="I47" s="220">
        <v>0</v>
      </c>
    </row>
    <row r="48" spans="1:9" s="154" customFormat="1" ht="19.5" customHeight="1" hidden="1">
      <c r="A48" s="216"/>
      <c r="B48" s="216"/>
      <c r="C48" s="216" t="s">
        <v>325</v>
      </c>
      <c r="D48" s="217" t="s">
        <v>326</v>
      </c>
      <c r="E48" s="218"/>
      <c r="F48" s="218"/>
      <c r="G48" s="220">
        <v>120500</v>
      </c>
      <c r="H48" s="220">
        <v>120500</v>
      </c>
      <c r="I48" s="220">
        <v>0</v>
      </c>
    </row>
    <row r="49" spans="1:9" s="154" customFormat="1" ht="18" customHeight="1" hidden="1">
      <c r="A49" s="216"/>
      <c r="B49" s="216"/>
      <c r="C49" s="216" t="s">
        <v>328</v>
      </c>
      <c r="D49" s="217" t="s">
        <v>329</v>
      </c>
      <c r="E49" s="218"/>
      <c r="F49" s="218"/>
      <c r="G49" s="220">
        <v>6500</v>
      </c>
      <c r="H49" s="220">
        <v>6500</v>
      </c>
      <c r="I49" s="220">
        <v>0</v>
      </c>
    </row>
    <row r="50" spans="1:9" s="154" customFormat="1" ht="27" customHeight="1" hidden="1">
      <c r="A50" s="216"/>
      <c r="B50" s="216"/>
      <c r="C50" s="216" t="s">
        <v>330</v>
      </c>
      <c r="D50" s="217" t="s">
        <v>331</v>
      </c>
      <c r="E50" s="218"/>
      <c r="F50" s="218"/>
      <c r="G50" s="220">
        <v>13000</v>
      </c>
      <c r="H50" s="220">
        <v>13000</v>
      </c>
      <c r="I50" s="220">
        <v>0</v>
      </c>
    </row>
    <row r="51" spans="1:9" s="154" customFormat="1" ht="18" customHeight="1" hidden="1">
      <c r="A51" s="216"/>
      <c r="B51" s="216"/>
      <c r="C51" s="216" t="s">
        <v>332</v>
      </c>
      <c r="D51" s="217" t="s">
        <v>333</v>
      </c>
      <c r="E51" s="218"/>
      <c r="F51" s="218"/>
      <c r="G51" s="220">
        <v>100000</v>
      </c>
      <c r="H51" s="220">
        <v>100000</v>
      </c>
      <c r="I51" s="220">
        <v>0</v>
      </c>
    </row>
    <row r="52" spans="1:9" s="154" customFormat="1" ht="18" customHeight="1" hidden="1">
      <c r="A52" s="216"/>
      <c r="B52" s="216"/>
      <c r="C52" s="216" t="s">
        <v>334</v>
      </c>
      <c r="D52" s="217" t="s">
        <v>335</v>
      </c>
      <c r="E52" s="218"/>
      <c r="F52" s="218"/>
      <c r="G52" s="220">
        <v>100000</v>
      </c>
      <c r="H52" s="220">
        <v>100000</v>
      </c>
      <c r="I52" s="220">
        <v>0</v>
      </c>
    </row>
    <row r="53" spans="1:9" s="154" customFormat="1" ht="18" customHeight="1" hidden="1">
      <c r="A53" s="216"/>
      <c r="B53" s="216"/>
      <c r="C53" s="216" t="s">
        <v>336</v>
      </c>
      <c r="D53" s="217" t="s">
        <v>337</v>
      </c>
      <c r="E53" s="218"/>
      <c r="F53" s="218"/>
      <c r="G53" s="220">
        <v>100</v>
      </c>
      <c r="H53" s="220">
        <v>100</v>
      </c>
      <c r="I53" s="220">
        <v>0</v>
      </c>
    </row>
    <row r="54" spans="1:9" s="154" customFormat="1" ht="27" customHeight="1" hidden="1">
      <c r="A54" s="216"/>
      <c r="B54" s="216"/>
      <c r="C54" s="216" t="s">
        <v>317</v>
      </c>
      <c r="D54" s="217" t="s">
        <v>318</v>
      </c>
      <c r="E54" s="218"/>
      <c r="F54" s="218"/>
      <c r="G54" s="220">
        <v>5000</v>
      </c>
      <c r="H54" s="220">
        <v>5000</v>
      </c>
      <c r="I54" s="220">
        <v>0</v>
      </c>
    </row>
    <row r="55" spans="1:9" s="154" customFormat="1" ht="27" customHeight="1" hidden="1">
      <c r="A55" s="216"/>
      <c r="B55" s="216">
        <v>75618</v>
      </c>
      <c r="C55" s="216"/>
      <c r="D55" s="217" t="s">
        <v>338</v>
      </c>
      <c r="E55" s="218"/>
      <c r="F55" s="218"/>
      <c r="G55" s="222">
        <f>SUM(G56:G60)</f>
        <v>432600</v>
      </c>
      <c r="H55" s="222">
        <f>SUM(H56:H60)</f>
        <v>432600</v>
      </c>
      <c r="I55" s="222">
        <f>SUM(I56:I60)</f>
        <v>0</v>
      </c>
    </row>
    <row r="56" spans="1:9" s="154" customFormat="1" ht="20.25" customHeight="1" hidden="1">
      <c r="A56" s="216"/>
      <c r="B56" s="216"/>
      <c r="C56" s="216" t="s">
        <v>339</v>
      </c>
      <c r="D56" s="217" t="s">
        <v>340</v>
      </c>
      <c r="E56" s="218"/>
      <c r="F56" s="218"/>
      <c r="G56" s="220">
        <v>300000</v>
      </c>
      <c r="H56" s="220">
        <v>300000</v>
      </c>
      <c r="I56" s="220">
        <v>0</v>
      </c>
    </row>
    <row r="57" spans="1:9" s="154" customFormat="1" ht="27" customHeight="1" hidden="1">
      <c r="A57" s="216"/>
      <c r="B57" s="216"/>
      <c r="C57" s="216" t="s">
        <v>341</v>
      </c>
      <c r="D57" s="217" t="s">
        <v>342</v>
      </c>
      <c r="E57" s="218"/>
      <c r="F57" s="218"/>
      <c r="G57" s="220">
        <v>120000</v>
      </c>
      <c r="H57" s="220">
        <v>120000</v>
      </c>
      <c r="I57" s="220">
        <v>0</v>
      </c>
    </row>
    <row r="58" spans="1:9" s="154" customFormat="1" ht="27" customHeight="1" hidden="1">
      <c r="A58" s="216"/>
      <c r="B58" s="216"/>
      <c r="C58" s="216" t="s">
        <v>343</v>
      </c>
      <c r="D58" s="217" t="s">
        <v>344</v>
      </c>
      <c r="E58" s="218"/>
      <c r="F58" s="218"/>
      <c r="G58" s="220">
        <v>10000</v>
      </c>
      <c r="H58" s="220">
        <v>10000</v>
      </c>
      <c r="I58" s="220">
        <v>0</v>
      </c>
    </row>
    <row r="59" spans="1:9" s="154" customFormat="1" ht="19.5" customHeight="1" hidden="1">
      <c r="A59" s="216"/>
      <c r="B59" s="216"/>
      <c r="C59" s="216" t="s">
        <v>345</v>
      </c>
      <c r="D59" s="217" t="s">
        <v>346</v>
      </c>
      <c r="E59" s="218"/>
      <c r="F59" s="218"/>
      <c r="G59" s="220">
        <v>100</v>
      </c>
      <c r="H59" s="220">
        <v>100</v>
      </c>
      <c r="I59" s="220">
        <v>0</v>
      </c>
    </row>
    <row r="60" spans="1:9" s="154" customFormat="1" ht="19.5" customHeight="1" hidden="1">
      <c r="A60" s="216"/>
      <c r="B60" s="216"/>
      <c r="C60" s="216" t="s">
        <v>347</v>
      </c>
      <c r="D60" s="217" t="s">
        <v>348</v>
      </c>
      <c r="E60" s="218"/>
      <c r="F60" s="218"/>
      <c r="G60" s="220">
        <v>2500</v>
      </c>
      <c r="H60" s="220">
        <v>2500</v>
      </c>
      <c r="I60" s="220">
        <v>0</v>
      </c>
    </row>
    <row r="61" spans="1:9" s="154" customFormat="1" ht="28.5" customHeight="1" hidden="1">
      <c r="A61" s="216"/>
      <c r="B61" s="216">
        <v>75621</v>
      </c>
      <c r="C61" s="216"/>
      <c r="D61" s="217" t="s">
        <v>349</v>
      </c>
      <c r="E61" s="218"/>
      <c r="F61" s="218"/>
      <c r="G61" s="219">
        <f>SUM(G62:G63)</f>
        <v>3129162</v>
      </c>
      <c r="H61" s="219">
        <f>SUM(H62:H63)</f>
        <v>3129162</v>
      </c>
      <c r="I61" s="219">
        <f>SUM(I62:I63)</f>
        <v>0</v>
      </c>
    </row>
    <row r="62" spans="1:9" s="154" customFormat="1" ht="19.5" customHeight="1" hidden="1">
      <c r="A62" s="216"/>
      <c r="B62" s="216"/>
      <c r="C62" s="216" t="s">
        <v>350</v>
      </c>
      <c r="D62" s="217" t="s">
        <v>351</v>
      </c>
      <c r="E62" s="218"/>
      <c r="F62" s="218"/>
      <c r="G62" s="220">
        <v>2999162</v>
      </c>
      <c r="H62" s="220">
        <v>2999162</v>
      </c>
      <c r="I62" s="220">
        <v>0</v>
      </c>
    </row>
    <row r="63" spans="1:9" s="154" customFormat="1" ht="19.5" customHeight="1" hidden="1">
      <c r="A63" s="230"/>
      <c r="B63" s="230"/>
      <c r="C63" s="230" t="s">
        <v>352</v>
      </c>
      <c r="D63" s="231" t="s">
        <v>353</v>
      </c>
      <c r="E63" s="232"/>
      <c r="F63" s="232"/>
      <c r="G63" s="233">
        <v>130000</v>
      </c>
      <c r="H63" s="233">
        <v>130000</v>
      </c>
      <c r="I63" s="233">
        <v>0</v>
      </c>
    </row>
    <row r="64" spans="1:9" s="154" customFormat="1" ht="12" customHeight="1" hidden="1">
      <c r="A64" s="271"/>
      <c r="B64" s="272"/>
      <c r="C64" s="272"/>
      <c r="D64" s="272"/>
      <c r="E64" s="272"/>
      <c r="F64" s="272"/>
      <c r="G64" s="272"/>
      <c r="H64" s="272"/>
      <c r="I64" s="273"/>
    </row>
    <row r="65" spans="1:9" s="154" customFormat="1" ht="24" customHeight="1" hidden="1">
      <c r="A65" s="226">
        <v>758</v>
      </c>
      <c r="B65" s="226"/>
      <c r="C65" s="226"/>
      <c r="D65" s="227" t="s">
        <v>12</v>
      </c>
      <c r="E65" s="228"/>
      <c r="F65" s="234"/>
      <c r="G65" s="229">
        <f>SUM(G66,G68,G71)</f>
        <v>3480678</v>
      </c>
      <c r="H65" s="229">
        <f>SUM(H66,H68,H71)</f>
        <v>3480678</v>
      </c>
      <c r="I65" s="229">
        <f>SUM(I66,I68,I71)</f>
        <v>0</v>
      </c>
    </row>
    <row r="66" spans="1:9" s="154" customFormat="1" ht="19.5" customHeight="1" hidden="1">
      <c r="A66" s="216"/>
      <c r="B66" s="216">
        <v>75801</v>
      </c>
      <c r="C66" s="216"/>
      <c r="D66" s="217" t="s">
        <v>354</v>
      </c>
      <c r="E66" s="218"/>
      <c r="F66" s="225"/>
      <c r="G66" s="220">
        <f>SUM(G67)</f>
        <v>3320784</v>
      </c>
      <c r="H66" s="220">
        <f>SUM(H67)</f>
        <v>3320784</v>
      </c>
      <c r="I66" s="220">
        <f>SUM(I67)</f>
        <v>0</v>
      </c>
    </row>
    <row r="67" spans="1:9" s="154" customFormat="1" ht="19.5" customHeight="1" hidden="1">
      <c r="A67" s="216"/>
      <c r="B67" s="216"/>
      <c r="C67" s="216" t="s">
        <v>355</v>
      </c>
      <c r="D67" s="217" t="s">
        <v>356</v>
      </c>
      <c r="E67" s="218"/>
      <c r="F67" s="225"/>
      <c r="G67" s="220">
        <v>3320784</v>
      </c>
      <c r="H67" s="220">
        <v>3320784</v>
      </c>
      <c r="I67" s="220">
        <v>0</v>
      </c>
    </row>
    <row r="68" spans="1:9" s="154" customFormat="1" ht="19.5" customHeight="1" hidden="1">
      <c r="A68" s="216"/>
      <c r="B68" s="216" t="s">
        <v>357</v>
      </c>
      <c r="C68" s="216"/>
      <c r="D68" s="217" t="s">
        <v>358</v>
      </c>
      <c r="E68" s="218"/>
      <c r="F68" s="218"/>
      <c r="G68" s="220">
        <f>G69</f>
        <v>40000</v>
      </c>
      <c r="H68" s="220">
        <f>H69</f>
        <v>40000</v>
      </c>
      <c r="I68" s="220">
        <f>I69</f>
        <v>0</v>
      </c>
    </row>
    <row r="69" spans="1:9" s="154" customFormat="1" ht="19.5" customHeight="1" hidden="1">
      <c r="A69" s="216"/>
      <c r="B69" s="216"/>
      <c r="C69" s="216" t="s">
        <v>302</v>
      </c>
      <c r="D69" s="217" t="s">
        <v>7</v>
      </c>
      <c r="E69" s="218"/>
      <c r="F69" s="218"/>
      <c r="G69" s="220">
        <v>40000</v>
      </c>
      <c r="H69" s="220">
        <v>40000</v>
      </c>
      <c r="I69" s="220">
        <v>0</v>
      </c>
    </row>
    <row r="70" spans="1:9" s="154" customFormat="1" ht="28.5" customHeight="1" hidden="1">
      <c r="A70" s="216"/>
      <c r="B70" s="216" t="s">
        <v>359</v>
      </c>
      <c r="C70" s="216"/>
      <c r="D70" s="217" t="s">
        <v>360</v>
      </c>
      <c r="E70" s="218"/>
      <c r="F70" s="218"/>
      <c r="G70" s="220">
        <f>SUM(G71)</f>
        <v>119894</v>
      </c>
      <c r="H70" s="220">
        <f>SUM(H71)</f>
        <v>119894</v>
      </c>
      <c r="I70" s="220">
        <f>SUM(I71)</f>
        <v>0</v>
      </c>
    </row>
    <row r="71" spans="1:9" s="154" customFormat="1" ht="18" customHeight="1" hidden="1">
      <c r="A71" s="216"/>
      <c r="B71" s="216"/>
      <c r="C71" s="216" t="s">
        <v>355</v>
      </c>
      <c r="D71" s="217" t="s">
        <v>356</v>
      </c>
      <c r="E71" s="218"/>
      <c r="F71" s="218"/>
      <c r="G71" s="220">
        <v>119894</v>
      </c>
      <c r="H71" s="220">
        <v>119894</v>
      </c>
      <c r="I71" s="220">
        <v>0</v>
      </c>
    </row>
    <row r="72" spans="1:9" s="154" customFormat="1" ht="12" customHeight="1" hidden="1">
      <c r="A72" s="271"/>
      <c r="B72" s="272"/>
      <c r="C72" s="272"/>
      <c r="D72" s="272"/>
      <c r="E72" s="272"/>
      <c r="F72" s="272"/>
      <c r="G72" s="272"/>
      <c r="H72" s="272"/>
      <c r="I72" s="273"/>
    </row>
    <row r="73" spans="1:9" s="154" customFormat="1" ht="24" customHeight="1" hidden="1">
      <c r="A73" s="226">
        <v>801</v>
      </c>
      <c r="B73" s="226"/>
      <c r="C73" s="226"/>
      <c r="D73" s="227" t="s">
        <v>13</v>
      </c>
      <c r="E73" s="234">
        <f>E74+E78+E80</f>
        <v>0</v>
      </c>
      <c r="F73" s="234">
        <f>F74+F78+F80</f>
        <v>0</v>
      </c>
      <c r="G73" s="235">
        <f>SUM(G74,G80,G78)</f>
        <v>616653</v>
      </c>
      <c r="H73" s="235">
        <f>SUM(H74,H80,H78)</f>
        <v>421756</v>
      </c>
      <c r="I73" s="235">
        <f>SUM(I74,I80,I78)</f>
        <v>194897</v>
      </c>
    </row>
    <row r="74" spans="1:9" s="154" customFormat="1" ht="19.5" customHeight="1" hidden="1">
      <c r="A74" s="216"/>
      <c r="B74" s="216">
        <v>80101</v>
      </c>
      <c r="C74" s="216"/>
      <c r="D74" s="217" t="s">
        <v>14</v>
      </c>
      <c r="E74" s="225"/>
      <c r="F74" s="218"/>
      <c r="G74" s="219">
        <f>SUM(G75:G77)</f>
        <v>197697</v>
      </c>
      <c r="H74" s="219">
        <f>SUM(H75:H77)</f>
        <v>2800</v>
      </c>
      <c r="I74" s="219">
        <f>SUM(I75:I77)</f>
        <v>194897</v>
      </c>
    </row>
    <row r="75" spans="1:9" s="154" customFormat="1" ht="28.5" customHeight="1" hidden="1">
      <c r="A75" s="216"/>
      <c r="B75" s="216"/>
      <c r="C75" s="216" t="s">
        <v>294</v>
      </c>
      <c r="D75" s="217" t="s">
        <v>310</v>
      </c>
      <c r="E75" s="218"/>
      <c r="F75" s="218"/>
      <c r="G75" s="222">
        <v>1300</v>
      </c>
      <c r="H75" s="222">
        <v>1300</v>
      </c>
      <c r="I75" s="222">
        <v>0</v>
      </c>
    </row>
    <row r="76" spans="1:9" s="154" customFormat="1" ht="19.5" customHeight="1" hidden="1">
      <c r="A76" s="216"/>
      <c r="B76" s="216"/>
      <c r="C76" s="216" t="s">
        <v>300</v>
      </c>
      <c r="D76" s="217" t="s">
        <v>301</v>
      </c>
      <c r="E76" s="218"/>
      <c r="F76" s="218"/>
      <c r="G76" s="220">
        <v>1500</v>
      </c>
      <c r="H76" s="220">
        <v>1500</v>
      </c>
      <c r="I76" s="220">
        <v>0</v>
      </c>
    </row>
    <row r="77" spans="1:9" s="154" customFormat="1" ht="54.75" customHeight="1" hidden="1">
      <c r="A77" s="216"/>
      <c r="B77" s="216"/>
      <c r="C77" s="210" t="s">
        <v>290</v>
      </c>
      <c r="D77" s="211" t="s">
        <v>361</v>
      </c>
      <c r="E77" s="225"/>
      <c r="F77" s="218"/>
      <c r="G77" s="220">
        <v>194897</v>
      </c>
      <c r="H77" s="220">
        <v>0</v>
      </c>
      <c r="I77" s="220">
        <v>194897</v>
      </c>
    </row>
    <row r="78" spans="1:9" s="154" customFormat="1" ht="28.5" customHeight="1" hidden="1">
      <c r="A78" s="216"/>
      <c r="B78" s="216" t="s">
        <v>140</v>
      </c>
      <c r="C78" s="216"/>
      <c r="D78" s="236" t="s">
        <v>217</v>
      </c>
      <c r="E78" s="237"/>
      <c r="F78" s="237"/>
      <c r="G78" s="220">
        <v>37047</v>
      </c>
      <c r="H78" s="220">
        <v>37047</v>
      </c>
      <c r="I78" s="220">
        <v>0</v>
      </c>
    </row>
    <row r="79" spans="1:9" s="154" customFormat="1" ht="38.25" customHeight="1" hidden="1">
      <c r="A79" s="216"/>
      <c r="B79" s="216"/>
      <c r="C79" s="216" t="s">
        <v>162</v>
      </c>
      <c r="D79" s="217" t="s">
        <v>362</v>
      </c>
      <c r="E79" s="218"/>
      <c r="F79" s="218"/>
      <c r="G79" s="220">
        <v>37047</v>
      </c>
      <c r="H79" s="220">
        <v>37047</v>
      </c>
      <c r="I79" s="220">
        <v>0</v>
      </c>
    </row>
    <row r="80" spans="1:9" s="154" customFormat="1" ht="21" customHeight="1" hidden="1">
      <c r="A80" s="216"/>
      <c r="B80" s="216" t="s">
        <v>28</v>
      </c>
      <c r="C80" s="216"/>
      <c r="D80" s="217" t="s">
        <v>363</v>
      </c>
      <c r="E80" s="218"/>
      <c r="F80" s="218"/>
      <c r="G80" s="220">
        <f>SUM(G81:G83)</f>
        <v>381909</v>
      </c>
      <c r="H80" s="220">
        <f>SUM(H81:H83)</f>
        <v>381909</v>
      </c>
      <c r="I80" s="220">
        <f>SUM(I81:I83)</f>
        <v>0</v>
      </c>
    </row>
    <row r="81" spans="1:9" s="154" customFormat="1" ht="19.5" customHeight="1" hidden="1">
      <c r="A81" s="216"/>
      <c r="B81" s="216"/>
      <c r="C81" s="216" t="s">
        <v>300</v>
      </c>
      <c r="D81" s="217" t="s">
        <v>301</v>
      </c>
      <c r="E81" s="218"/>
      <c r="F81" s="218"/>
      <c r="G81" s="220">
        <v>236066</v>
      </c>
      <c r="H81" s="220">
        <v>236066</v>
      </c>
      <c r="I81" s="220">
        <v>0</v>
      </c>
    </row>
    <row r="82" spans="1:9" s="154" customFormat="1" ht="19.5" customHeight="1" hidden="1">
      <c r="A82" s="216"/>
      <c r="B82" s="216"/>
      <c r="C82" s="216" t="s">
        <v>302</v>
      </c>
      <c r="D82" s="217" t="s">
        <v>7</v>
      </c>
      <c r="E82" s="218"/>
      <c r="F82" s="218"/>
      <c r="G82" s="220">
        <v>300</v>
      </c>
      <c r="H82" s="220">
        <v>300</v>
      </c>
      <c r="I82" s="220">
        <v>0</v>
      </c>
    </row>
    <row r="83" spans="1:10" s="154" customFormat="1" ht="41.25" customHeight="1" hidden="1">
      <c r="A83" s="216"/>
      <c r="B83" s="216"/>
      <c r="C83" s="216" t="s">
        <v>162</v>
      </c>
      <c r="D83" s="217" t="s">
        <v>362</v>
      </c>
      <c r="E83" s="218"/>
      <c r="F83" s="218"/>
      <c r="G83" s="220">
        <v>145543</v>
      </c>
      <c r="H83" s="220">
        <v>145543</v>
      </c>
      <c r="I83" s="220">
        <v>0</v>
      </c>
      <c r="J83" s="151"/>
    </row>
    <row r="84" spans="1:10" s="154" customFormat="1" ht="12" customHeight="1" hidden="1">
      <c r="A84" s="271"/>
      <c r="B84" s="272"/>
      <c r="C84" s="272"/>
      <c r="D84" s="272"/>
      <c r="E84" s="272"/>
      <c r="F84" s="272"/>
      <c r="G84" s="272"/>
      <c r="H84" s="272"/>
      <c r="I84" s="273"/>
      <c r="J84" s="151"/>
    </row>
    <row r="85" spans="1:9" s="154" customFormat="1" ht="24" customHeight="1">
      <c r="A85" s="214" t="s">
        <v>30</v>
      </c>
      <c r="B85" s="214"/>
      <c r="C85" s="214"/>
      <c r="D85" s="202" t="s">
        <v>364</v>
      </c>
      <c r="E85" s="238">
        <f>SUM(E86,E91,E94,E96,E98,E100,E102,E105)</f>
        <v>9850</v>
      </c>
      <c r="F85" s="238">
        <f>SUM(F86,F91,F94,F96,F98,F100,F102,F105)</f>
        <v>9850</v>
      </c>
      <c r="G85" s="238">
        <f>SUM(G86,G91,G94,G96,G98,G100,G102,G105)</f>
        <v>3244390</v>
      </c>
      <c r="H85" s="238">
        <f>SUM(H86,H91,H94,H96,H98,H100,H102,H105)</f>
        <v>3244390</v>
      </c>
      <c r="I85" s="238">
        <f>SUM(I86,I91,I94,I96,I98,I100,I102,I105)</f>
        <v>0</v>
      </c>
    </row>
    <row r="86" spans="1:9" s="154" customFormat="1" ht="54.75" customHeight="1" hidden="1">
      <c r="A86" s="226"/>
      <c r="B86" s="216" t="s">
        <v>29</v>
      </c>
      <c r="C86" s="226"/>
      <c r="D86" s="239" t="s">
        <v>365</v>
      </c>
      <c r="E86" s="240"/>
      <c r="F86" s="219"/>
      <c r="G86" s="220">
        <f>SUM(G87:G90)</f>
        <v>2812860</v>
      </c>
      <c r="H86" s="220">
        <f>SUM(H87:H90)</f>
        <v>2812860</v>
      </c>
      <c r="I86" s="220">
        <f>SUM(I87:I90)</f>
        <v>0</v>
      </c>
    </row>
    <row r="87" spans="1:9" s="154" customFormat="1" ht="19.5" customHeight="1" hidden="1">
      <c r="A87" s="226"/>
      <c r="B87" s="226"/>
      <c r="C87" s="216" t="s">
        <v>302</v>
      </c>
      <c r="D87" s="217" t="s">
        <v>7</v>
      </c>
      <c r="E87" s="218"/>
      <c r="F87" s="218"/>
      <c r="G87" s="220">
        <v>60</v>
      </c>
      <c r="H87" s="220">
        <v>60</v>
      </c>
      <c r="I87" s="220">
        <v>0</v>
      </c>
    </row>
    <row r="88" spans="1:9" s="154" customFormat="1" ht="19.5" customHeight="1" hidden="1">
      <c r="A88" s="226"/>
      <c r="B88" s="226"/>
      <c r="C88" s="216" t="s">
        <v>366</v>
      </c>
      <c r="D88" s="217" t="s">
        <v>367</v>
      </c>
      <c r="E88" s="218"/>
      <c r="F88" s="218"/>
      <c r="G88" s="220">
        <v>3000</v>
      </c>
      <c r="H88" s="220">
        <v>3000</v>
      </c>
      <c r="I88" s="220">
        <v>0</v>
      </c>
    </row>
    <row r="89" spans="1:9" s="154" customFormat="1" ht="42" customHeight="1" hidden="1">
      <c r="A89" s="226"/>
      <c r="B89" s="226"/>
      <c r="C89" s="216" t="s">
        <v>305</v>
      </c>
      <c r="D89" s="217" t="s">
        <v>368</v>
      </c>
      <c r="E89" s="218"/>
      <c r="F89" s="225"/>
      <c r="G89" s="220">
        <v>2801000</v>
      </c>
      <c r="H89" s="220">
        <v>2801000</v>
      </c>
      <c r="I89" s="220">
        <v>0</v>
      </c>
    </row>
    <row r="90" spans="1:9" s="154" customFormat="1" ht="34.5" customHeight="1" hidden="1">
      <c r="A90" s="226"/>
      <c r="B90" s="216"/>
      <c r="C90" s="216" t="s">
        <v>307</v>
      </c>
      <c r="D90" s="217" t="s">
        <v>308</v>
      </c>
      <c r="E90" s="218"/>
      <c r="F90" s="218"/>
      <c r="G90" s="220">
        <v>8800</v>
      </c>
      <c r="H90" s="220">
        <v>8800</v>
      </c>
      <c r="I90" s="220">
        <v>0</v>
      </c>
    </row>
    <row r="91" spans="1:9" s="154" customFormat="1" ht="57.75" customHeight="1">
      <c r="A91" s="216"/>
      <c r="B91" s="216" t="s">
        <v>31</v>
      </c>
      <c r="C91" s="216"/>
      <c r="D91" s="217" t="s">
        <v>369</v>
      </c>
      <c r="E91" s="225">
        <v>9850</v>
      </c>
      <c r="F91" s="225">
        <v>9850</v>
      </c>
      <c r="G91" s="219">
        <f>SUM(G92:G93)</f>
        <v>26200</v>
      </c>
      <c r="H91" s="219">
        <f>SUM(H92:H93)</f>
        <v>26200</v>
      </c>
      <c r="I91" s="219">
        <f>SUM(I92:I93)</f>
        <v>0</v>
      </c>
    </row>
    <row r="92" spans="1:9" s="154" customFormat="1" ht="59.25" customHeight="1">
      <c r="A92" s="216"/>
      <c r="B92" s="216"/>
      <c r="C92" s="216" t="s">
        <v>305</v>
      </c>
      <c r="D92" s="217" t="s">
        <v>368</v>
      </c>
      <c r="E92" s="241">
        <v>9850</v>
      </c>
      <c r="F92" s="232"/>
      <c r="G92" s="219">
        <v>9850</v>
      </c>
      <c r="H92" s="219">
        <v>9850</v>
      </c>
      <c r="I92" s="225">
        <v>0</v>
      </c>
    </row>
    <row r="93" spans="1:9" s="154" customFormat="1" ht="48" customHeight="1">
      <c r="A93" s="216"/>
      <c r="B93" s="216"/>
      <c r="C93" s="216" t="s">
        <v>370</v>
      </c>
      <c r="D93" s="231" t="s">
        <v>371</v>
      </c>
      <c r="E93" s="232"/>
      <c r="F93" s="241">
        <v>9850</v>
      </c>
      <c r="G93" s="220">
        <v>16350</v>
      </c>
      <c r="H93" s="220">
        <v>16350</v>
      </c>
      <c r="I93" s="220">
        <v>0</v>
      </c>
    </row>
    <row r="94" spans="1:9" s="154" customFormat="1" ht="21" customHeight="1" hidden="1">
      <c r="A94" s="216"/>
      <c r="B94" s="216" t="s">
        <v>32</v>
      </c>
      <c r="C94" s="216"/>
      <c r="D94" s="217" t="s">
        <v>16</v>
      </c>
      <c r="E94" s="218"/>
      <c r="F94" s="218"/>
      <c r="G94" s="219">
        <f>SUM(G95:G95)</f>
        <v>104300</v>
      </c>
      <c r="H94" s="219">
        <f>SUM(H95:H95)</f>
        <v>104300</v>
      </c>
      <c r="I94" s="225">
        <f>SUM(I95:I95)</f>
        <v>0</v>
      </c>
    </row>
    <row r="95" spans="1:9" s="154" customFormat="1" ht="27.75" customHeight="1" hidden="1">
      <c r="A95" s="216"/>
      <c r="B95" s="216"/>
      <c r="C95" s="216" t="s">
        <v>370</v>
      </c>
      <c r="D95" s="231" t="s">
        <v>371</v>
      </c>
      <c r="E95" s="232"/>
      <c r="F95" s="232"/>
      <c r="G95" s="220">
        <v>104300</v>
      </c>
      <c r="H95" s="220">
        <v>104300</v>
      </c>
      <c r="I95" s="220">
        <v>0</v>
      </c>
    </row>
    <row r="96" spans="1:9" s="154" customFormat="1" ht="21" customHeight="1" hidden="1">
      <c r="A96" s="216"/>
      <c r="B96" s="216" t="s">
        <v>372</v>
      </c>
      <c r="C96" s="216"/>
      <c r="D96" s="231" t="s">
        <v>215</v>
      </c>
      <c r="E96" s="232"/>
      <c r="F96" s="241"/>
      <c r="G96" s="220">
        <v>103000</v>
      </c>
      <c r="H96" s="220">
        <v>103000</v>
      </c>
      <c r="I96" s="220">
        <v>0</v>
      </c>
    </row>
    <row r="97" spans="1:9" s="154" customFormat="1" ht="27.75" customHeight="1" hidden="1">
      <c r="A97" s="216"/>
      <c r="B97" s="216"/>
      <c r="C97" s="216" t="s">
        <v>370</v>
      </c>
      <c r="D97" s="231" t="s">
        <v>371</v>
      </c>
      <c r="E97" s="232"/>
      <c r="F97" s="241"/>
      <c r="G97" s="220">
        <v>103000</v>
      </c>
      <c r="H97" s="220">
        <v>103000</v>
      </c>
      <c r="I97" s="220">
        <v>0</v>
      </c>
    </row>
    <row r="98" spans="1:9" s="154" customFormat="1" ht="21" customHeight="1" hidden="1">
      <c r="A98" s="216"/>
      <c r="B98" s="216" t="s">
        <v>33</v>
      </c>
      <c r="C98" s="216"/>
      <c r="D98" s="217" t="s">
        <v>17</v>
      </c>
      <c r="E98" s="218"/>
      <c r="F98" s="218"/>
      <c r="G98" s="220">
        <f>SUM(G99:G99)</f>
        <v>108000</v>
      </c>
      <c r="H98" s="220">
        <f>SUM(H99:H99)</f>
        <v>108000</v>
      </c>
      <c r="I98" s="220">
        <f>SUM(I99:I99)</f>
        <v>0</v>
      </c>
    </row>
    <row r="99" spans="1:9" s="154" customFormat="1" ht="30" customHeight="1" hidden="1">
      <c r="A99" s="216"/>
      <c r="B99" s="216"/>
      <c r="C99" s="216" t="s">
        <v>370</v>
      </c>
      <c r="D99" s="231" t="s">
        <v>371</v>
      </c>
      <c r="E99" s="232"/>
      <c r="F99" s="232"/>
      <c r="G99" s="220">
        <v>108000</v>
      </c>
      <c r="H99" s="220">
        <v>108000</v>
      </c>
      <c r="I99" s="220">
        <v>0</v>
      </c>
    </row>
    <row r="100" spans="1:9" s="154" customFormat="1" ht="38.25" customHeight="1" hidden="1">
      <c r="A100" s="216"/>
      <c r="B100" s="216" t="s">
        <v>41</v>
      </c>
      <c r="C100" s="216"/>
      <c r="D100" s="231" t="s">
        <v>40</v>
      </c>
      <c r="E100" s="232"/>
      <c r="F100" s="232"/>
      <c r="G100" s="220">
        <f>G101</f>
        <v>1680</v>
      </c>
      <c r="H100" s="220">
        <f>H101</f>
        <v>1680</v>
      </c>
      <c r="I100" s="220">
        <f>I101</f>
        <v>0</v>
      </c>
    </row>
    <row r="101" spans="1:9" s="154" customFormat="1" ht="20.25" customHeight="1" hidden="1">
      <c r="A101" s="216"/>
      <c r="B101" s="216"/>
      <c r="C101" s="216" t="s">
        <v>300</v>
      </c>
      <c r="D101" s="217" t="s">
        <v>301</v>
      </c>
      <c r="E101" s="218"/>
      <c r="F101" s="218"/>
      <c r="G101" s="220">
        <v>1680</v>
      </c>
      <c r="H101" s="220">
        <v>1680</v>
      </c>
      <c r="I101" s="220">
        <v>0</v>
      </c>
    </row>
    <row r="102" spans="1:9" s="154" customFormat="1" ht="31.5" customHeight="1" hidden="1">
      <c r="A102" s="216"/>
      <c r="B102" s="216" t="s">
        <v>35</v>
      </c>
      <c r="C102" s="216"/>
      <c r="D102" s="217" t="s">
        <v>36</v>
      </c>
      <c r="E102" s="225"/>
      <c r="F102" s="218"/>
      <c r="G102" s="220">
        <f>G103+G104</f>
        <v>30600</v>
      </c>
      <c r="H102" s="220">
        <f>H103+H104</f>
        <v>30600</v>
      </c>
      <c r="I102" s="220">
        <f>I103+I104</f>
        <v>0</v>
      </c>
    </row>
    <row r="103" spans="1:9" s="154" customFormat="1" ht="20.25" customHeight="1" hidden="1">
      <c r="A103" s="216"/>
      <c r="B103" s="216"/>
      <c r="C103" s="216" t="s">
        <v>300</v>
      </c>
      <c r="D103" s="217" t="s">
        <v>301</v>
      </c>
      <c r="E103" s="218"/>
      <c r="F103" s="218"/>
      <c r="G103" s="220">
        <v>8000</v>
      </c>
      <c r="H103" s="220">
        <v>8000</v>
      </c>
      <c r="I103" s="220">
        <v>0</v>
      </c>
    </row>
    <row r="104" spans="1:9" s="154" customFormat="1" ht="39.75" customHeight="1" hidden="1">
      <c r="A104" s="216"/>
      <c r="B104" s="216"/>
      <c r="C104" s="216" t="s">
        <v>305</v>
      </c>
      <c r="D104" s="217" t="s">
        <v>373</v>
      </c>
      <c r="E104" s="225"/>
      <c r="F104" s="218"/>
      <c r="G104" s="220">
        <v>22600</v>
      </c>
      <c r="H104" s="220">
        <v>22600</v>
      </c>
      <c r="I104" s="220">
        <v>0</v>
      </c>
    </row>
    <row r="105" spans="1:9" s="154" customFormat="1" ht="30.75" customHeight="1" hidden="1">
      <c r="A105" s="216"/>
      <c r="B105" s="216" t="s">
        <v>34</v>
      </c>
      <c r="C105" s="216"/>
      <c r="D105" s="217" t="s">
        <v>6</v>
      </c>
      <c r="E105" s="218"/>
      <c r="F105" s="218"/>
      <c r="G105" s="220">
        <v>57750</v>
      </c>
      <c r="H105" s="220">
        <v>57750</v>
      </c>
      <c r="I105" s="220">
        <v>0</v>
      </c>
    </row>
    <row r="106" spans="1:9" s="154" customFormat="1" ht="38.25" customHeight="1" hidden="1">
      <c r="A106" s="216"/>
      <c r="B106" s="216"/>
      <c r="C106" s="216" t="s">
        <v>370</v>
      </c>
      <c r="D106" s="231" t="s">
        <v>371</v>
      </c>
      <c r="E106" s="218"/>
      <c r="F106" s="218"/>
      <c r="G106" s="220">
        <v>57750</v>
      </c>
      <c r="H106" s="220">
        <v>57750</v>
      </c>
      <c r="I106" s="220">
        <v>0</v>
      </c>
    </row>
    <row r="107" spans="1:9" s="154" customFormat="1" ht="12" customHeight="1" hidden="1">
      <c r="A107" s="271"/>
      <c r="B107" s="272"/>
      <c r="C107" s="272"/>
      <c r="D107" s="272"/>
      <c r="E107" s="272"/>
      <c r="F107" s="272"/>
      <c r="G107" s="272"/>
      <c r="H107" s="272"/>
      <c r="I107" s="273"/>
    </row>
    <row r="108" spans="1:9" s="154" customFormat="1" ht="30" customHeight="1" hidden="1">
      <c r="A108" s="242" t="s">
        <v>374</v>
      </c>
      <c r="B108" s="216"/>
      <c r="C108" s="216"/>
      <c r="D108" s="243" t="s">
        <v>204</v>
      </c>
      <c r="E108" s="244">
        <f>E109</f>
        <v>0</v>
      </c>
      <c r="F108" s="244">
        <f>F109</f>
        <v>0</v>
      </c>
      <c r="G108" s="244">
        <f>G109</f>
        <v>158324</v>
      </c>
      <c r="H108" s="244">
        <f>H109</f>
        <v>158324</v>
      </c>
      <c r="I108" s="244">
        <f>I109</f>
        <v>0</v>
      </c>
    </row>
    <row r="109" spans="1:9" s="154" customFormat="1" ht="21" customHeight="1" hidden="1">
      <c r="A109" s="216"/>
      <c r="B109" s="216" t="s">
        <v>375</v>
      </c>
      <c r="C109" s="216"/>
      <c r="D109" s="245" t="s">
        <v>6</v>
      </c>
      <c r="E109" s="246">
        <f>SUM(E110:E112)</f>
        <v>0</v>
      </c>
      <c r="F109" s="247"/>
      <c r="G109" s="248">
        <f>SUM(G110:G112)</f>
        <v>158324</v>
      </c>
      <c r="H109" s="248">
        <f>SUM(H110:H112)</f>
        <v>158324</v>
      </c>
      <c r="I109" s="241">
        <f>SUM(I111:I112)</f>
        <v>0</v>
      </c>
    </row>
    <row r="110" spans="1:9" s="154" customFormat="1" ht="21" customHeight="1" hidden="1">
      <c r="A110" s="216"/>
      <c r="B110" s="216"/>
      <c r="C110" s="216" t="s">
        <v>302</v>
      </c>
      <c r="D110" s="245" t="s">
        <v>7</v>
      </c>
      <c r="E110" s="247"/>
      <c r="F110" s="247"/>
      <c r="G110" s="248">
        <v>20</v>
      </c>
      <c r="H110" s="248">
        <v>20</v>
      </c>
      <c r="I110" s="241"/>
    </row>
    <row r="111" spans="1:9" s="154" customFormat="1" ht="32.25" customHeight="1" hidden="1">
      <c r="A111" s="216"/>
      <c r="B111" s="216"/>
      <c r="C111" s="216" t="s">
        <v>376</v>
      </c>
      <c r="D111" s="217" t="s">
        <v>377</v>
      </c>
      <c r="E111" s="249"/>
      <c r="F111" s="218"/>
      <c r="G111" s="220">
        <f>3768+55276+84374</f>
        <v>143418</v>
      </c>
      <c r="H111" s="220">
        <f>3768+55276+84374</f>
        <v>143418</v>
      </c>
      <c r="I111" s="220">
        <v>0</v>
      </c>
    </row>
    <row r="112" spans="1:9" s="154" customFormat="1" ht="27.75" customHeight="1" hidden="1">
      <c r="A112" s="216"/>
      <c r="B112" s="216"/>
      <c r="C112" s="216" t="s">
        <v>378</v>
      </c>
      <c r="D112" s="217" t="s">
        <v>377</v>
      </c>
      <c r="E112" s="225"/>
      <c r="F112" s="218"/>
      <c r="G112" s="220">
        <f>665+9755+4466</f>
        <v>14886</v>
      </c>
      <c r="H112" s="220">
        <f>665+9755+4466</f>
        <v>14886</v>
      </c>
      <c r="I112" s="220">
        <v>0</v>
      </c>
    </row>
    <row r="113" spans="1:9" s="155" customFormat="1" ht="24" customHeight="1">
      <c r="A113" s="242" t="s">
        <v>379</v>
      </c>
      <c r="B113" s="242"/>
      <c r="C113" s="242"/>
      <c r="D113" s="243" t="s">
        <v>18</v>
      </c>
      <c r="E113" s="244">
        <f>E114+E116</f>
        <v>45348</v>
      </c>
      <c r="F113" s="244">
        <f>F114+F116</f>
        <v>0</v>
      </c>
      <c r="G113" s="244">
        <f>G114+G116</f>
        <v>50788</v>
      </c>
      <c r="H113" s="244">
        <f>H114+H116</f>
        <v>50788</v>
      </c>
      <c r="I113" s="244">
        <f>I114+I116</f>
        <v>0</v>
      </c>
    </row>
    <row r="114" spans="1:9" s="155" customFormat="1" ht="21" customHeight="1" hidden="1">
      <c r="A114" s="242"/>
      <c r="B114" s="210" t="s">
        <v>380</v>
      </c>
      <c r="C114" s="210"/>
      <c r="D114" s="245" t="s">
        <v>381</v>
      </c>
      <c r="E114" s="247"/>
      <c r="F114" s="247"/>
      <c r="G114" s="250">
        <f>G115</f>
        <v>5440</v>
      </c>
      <c r="H114" s="250">
        <v>5440</v>
      </c>
      <c r="I114" s="250">
        <v>0</v>
      </c>
    </row>
    <row r="115" spans="1:9" s="155" customFormat="1" ht="38.25" customHeight="1" hidden="1">
      <c r="A115" s="242"/>
      <c r="B115" s="210"/>
      <c r="C115" s="210" t="s">
        <v>162</v>
      </c>
      <c r="D115" s="245" t="s">
        <v>362</v>
      </c>
      <c r="E115" s="247"/>
      <c r="F115" s="247"/>
      <c r="G115" s="250">
        <v>5440</v>
      </c>
      <c r="H115" s="250">
        <v>5440</v>
      </c>
      <c r="I115" s="250">
        <v>0</v>
      </c>
    </row>
    <row r="116" spans="1:9" s="155" customFormat="1" ht="24" customHeight="1">
      <c r="A116" s="242"/>
      <c r="B116" s="210" t="s">
        <v>39</v>
      </c>
      <c r="C116" s="210"/>
      <c r="D116" s="211" t="s">
        <v>38</v>
      </c>
      <c r="E116" s="251">
        <v>45348</v>
      </c>
      <c r="F116" s="251"/>
      <c r="G116" s="250">
        <v>45348</v>
      </c>
      <c r="H116" s="250">
        <v>45348</v>
      </c>
      <c r="I116" s="250">
        <v>0</v>
      </c>
    </row>
    <row r="117" spans="1:9" s="155" customFormat="1" ht="44.25" customHeight="1">
      <c r="A117" s="242"/>
      <c r="B117" s="210"/>
      <c r="C117" s="216" t="s">
        <v>370</v>
      </c>
      <c r="D117" s="231" t="s">
        <v>371</v>
      </c>
      <c r="E117" s="251">
        <v>45348</v>
      </c>
      <c r="F117" s="251"/>
      <c r="G117" s="250">
        <v>45348</v>
      </c>
      <c r="H117" s="250">
        <v>45348</v>
      </c>
      <c r="I117" s="250">
        <v>0</v>
      </c>
    </row>
    <row r="118" spans="1:9" s="154" customFormat="1" ht="12" customHeight="1" hidden="1">
      <c r="A118" s="271"/>
      <c r="B118" s="272"/>
      <c r="C118" s="272"/>
      <c r="D118" s="272"/>
      <c r="E118" s="272"/>
      <c r="F118" s="272"/>
      <c r="G118" s="272"/>
      <c r="H118" s="272"/>
      <c r="I118" s="273"/>
    </row>
    <row r="119" spans="1:9" s="154" customFormat="1" ht="24" customHeight="1" hidden="1">
      <c r="A119" s="226">
        <v>900</v>
      </c>
      <c r="B119" s="226"/>
      <c r="C119" s="226"/>
      <c r="D119" s="227" t="s">
        <v>19</v>
      </c>
      <c r="E119" s="234">
        <f>E120+E122+E124+E126</f>
        <v>0</v>
      </c>
      <c r="F119" s="234">
        <f>F120+F122+F124+F126</f>
        <v>0</v>
      </c>
      <c r="G119" s="234">
        <f>G120+G122+G124+G126</f>
        <v>2116049</v>
      </c>
      <c r="H119" s="234">
        <f>H120+H122+H124+H126</f>
        <v>66173</v>
      </c>
      <c r="I119" s="234">
        <f>I120+I122+I124+I126</f>
        <v>2049876</v>
      </c>
    </row>
    <row r="120" spans="1:9" s="154" customFormat="1" ht="21" customHeight="1" hidden="1">
      <c r="A120" s="226"/>
      <c r="B120" s="210" t="s">
        <v>26</v>
      </c>
      <c r="C120" s="210"/>
      <c r="D120" s="211" t="s">
        <v>25</v>
      </c>
      <c r="E120" s="252"/>
      <c r="F120" s="252"/>
      <c r="G120" s="237">
        <v>2049876</v>
      </c>
      <c r="H120" s="237">
        <v>0</v>
      </c>
      <c r="I120" s="237">
        <v>2049876</v>
      </c>
    </row>
    <row r="121" spans="1:10" s="154" customFormat="1" ht="58.5" customHeight="1" hidden="1">
      <c r="A121" s="226"/>
      <c r="B121" s="210"/>
      <c r="C121" s="210" t="s">
        <v>290</v>
      </c>
      <c r="D121" s="211" t="s">
        <v>361</v>
      </c>
      <c r="E121" s="252"/>
      <c r="F121" s="252"/>
      <c r="G121" s="237">
        <v>2049876</v>
      </c>
      <c r="H121" s="237">
        <v>0</v>
      </c>
      <c r="I121" s="237">
        <v>2049876</v>
      </c>
      <c r="J121" s="151"/>
    </row>
    <row r="122" spans="1:10" s="154" customFormat="1" ht="28.5" customHeight="1" hidden="1">
      <c r="A122" s="226"/>
      <c r="B122" s="210" t="s">
        <v>382</v>
      </c>
      <c r="C122" s="210"/>
      <c r="D122" s="211" t="s">
        <v>383</v>
      </c>
      <c r="E122" s="251"/>
      <c r="F122" s="252">
        <v>0</v>
      </c>
      <c r="G122" s="237">
        <v>47973</v>
      </c>
      <c r="H122" s="237">
        <v>47973</v>
      </c>
      <c r="I122" s="237">
        <v>0</v>
      </c>
      <c r="J122" s="151"/>
    </row>
    <row r="123" spans="1:10" s="154" customFormat="1" ht="21" customHeight="1" hidden="1">
      <c r="A123" s="226"/>
      <c r="B123" s="210"/>
      <c r="C123" s="210" t="s">
        <v>303</v>
      </c>
      <c r="D123" s="211" t="s">
        <v>304</v>
      </c>
      <c r="E123" s="251"/>
      <c r="F123" s="252">
        <v>0</v>
      </c>
      <c r="G123" s="237">
        <v>47973</v>
      </c>
      <c r="H123" s="237">
        <v>47973</v>
      </c>
      <c r="I123" s="237">
        <v>0</v>
      </c>
      <c r="J123" s="151"/>
    </row>
    <row r="124" spans="1:10" s="154" customFormat="1" ht="39" customHeight="1" hidden="1">
      <c r="A124" s="226"/>
      <c r="B124" s="210" t="s">
        <v>384</v>
      </c>
      <c r="C124" s="210"/>
      <c r="D124" s="211" t="s">
        <v>385</v>
      </c>
      <c r="E124" s="251"/>
      <c r="F124" s="252">
        <v>0</v>
      </c>
      <c r="G124" s="237">
        <v>18000</v>
      </c>
      <c r="H124" s="237">
        <v>18000</v>
      </c>
      <c r="I124" s="237">
        <v>0</v>
      </c>
      <c r="J124" s="151"/>
    </row>
    <row r="125" spans="1:10" s="154" customFormat="1" ht="21" customHeight="1" hidden="1">
      <c r="A125" s="226"/>
      <c r="B125" s="210"/>
      <c r="C125" s="210" t="s">
        <v>347</v>
      </c>
      <c r="D125" s="211" t="s">
        <v>348</v>
      </c>
      <c r="E125" s="251"/>
      <c r="F125" s="252">
        <v>0</v>
      </c>
      <c r="G125" s="237">
        <v>18000</v>
      </c>
      <c r="H125" s="237">
        <v>18000</v>
      </c>
      <c r="I125" s="237">
        <v>0</v>
      </c>
      <c r="J125" s="151"/>
    </row>
    <row r="126" spans="1:9" s="154" customFormat="1" ht="39" customHeight="1" hidden="1">
      <c r="A126" s="216"/>
      <c r="B126" s="216" t="s">
        <v>386</v>
      </c>
      <c r="C126" s="216"/>
      <c r="D126" s="217" t="s">
        <v>203</v>
      </c>
      <c r="E126" s="218"/>
      <c r="F126" s="218"/>
      <c r="G126" s="220">
        <v>200</v>
      </c>
      <c r="H126" s="220">
        <v>200</v>
      </c>
      <c r="I126" s="220">
        <v>0</v>
      </c>
    </row>
    <row r="127" spans="1:9" s="154" customFormat="1" ht="20.25" customHeight="1" hidden="1">
      <c r="A127" s="216"/>
      <c r="B127" s="216"/>
      <c r="C127" s="216" t="s">
        <v>387</v>
      </c>
      <c r="D127" s="217" t="s">
        <v>388</v>
      </c>
      <c r="E127" s="218"/>
      <c r="F127" s="218"/>
      <c r="G127" s="220">
        <v>200</v>
      </c>
      <c r="H127" s="220">
        <v>200</v>
      </c>
      <c r="I127" s="220">
        <v>0</v>
      </c>
    </row>
    <row r="128" spans="1:9" s="154" customFormat="1" ht="12" customHeight="1" hidden="1">
      <c r="A128" s="271"/>
      <c r="B128" s="272"/>
      <c r="C128" s="272"/>
      <c r="D128" s="272"/>
      <c r="E128" s="272"/>
      <c r="F128" s="272"/>
      <c r="G128" s="272"/>
      <c r="H128" s="272"/>
      <c r="I128" s="273"/>
    </row>
    <row r="129" spans="1:9" s="154" customFormat="1" ht="24" customHeight="1" hidden="1">
      <c r="A129" s="214">
        <v>921</v>
      </c>
      <c r="B129" s="214"/>
      <c r="C129" s="214"/>
      <c r="D129" s="202" t="s">
        <v>20</v>
      </c>
      <c r="E129" s="203"/>
      <c r="F129" s="203"/>
      <c r="G129" s="253">
        <f>G130</f>
        <v>60000</v>
      </c>
      <c r="H129" s="253">
        <f>H130</f>
        <v>60000</v>
      </c>
      <c r="I129" s="253">
        <f>I130</f>
        <v>0</v>
      </c>
    </row>
    <row r="130" spans="1:9" s="154" customFormat="1" ht="24.75" customHeight="1" hidden="1">
      <c r="A130" s="216"/>
      <c r="B130" s="216">
        <v>92116</v>
      </c>
      <c r="C130" s="216"/>
      <c r="D130" s="217" t="s">
        <v>23</v>
      </c>
      <c r="E130" s="218"/>
      <c r="F130" s="218"/>
      <c r="G130" s="220">
        <f>SUM(G131:G131)</f>
        <v>60000</v>
      </c>
      <c r="H130" s="220">
        <v>60000</v>
      </c>
      <c r="I130" s="220">
        <f>SUM(I131:I131)</f>
        <v>0</v>
      </c>
    </row>
    <row r="131" spans="1:9" s="154" customFormat="1" ht="44.25" customHeight="1" hidden="1">
      <c r="A131" s="216"/>
      <c r="B131" s="216"/>
      <c r="C131" s="216" t="s">
        <v>389</v>
      </c>
      <c r="D131" s="217" t="s">
        <v>390</v>
      </c>
      <c r="E131" s="218"/>
      <c r="F131" s="218"/>
      <c r="G131" s="220">
        <v>60000</v>
      </c>
      <c r="H131" s="220">
        <v>60000</v>
      </c>
      <c r="I131" s="220">
        <v>0</v>
      </c>
    </row>
    <row r="132" spans="1:9" s="154" customFormat="1" ht="12" customHeight="1" hidden="1">
      <c r="A132" s="271"/>
      <c r="B132" s="272"/>
      <c r="C132" s="272"/>
      <c r="D132" s="272"/>
      <c r="E132" s="272"/>
      <c r="F132" s="272"/>
      <c r="G132" s="272"/>
      <c r="H132" s="272"/>
      <c r="I132" s="273"/>
    </row>
    <row r="133" spans="1:9" s="155" customFormat="1" ht="24" customHeight="1" hidden="1">
      <c r="A133" s="242" t="s">
        <v>391</v>
      </c>
      <c r="B133" s="242"/>
      <c r="C133" s="242"/>
      <c r="D133" s="254" t="s">
        <v>24</v>
      </c>
      <c r="E133" s="255"/>
      <c r="F133" s="255"/>
      <c r="G133" s="256">
        <f>G134</f>
        <v>7490</v>
      </c>
      <c r="H133" s="256">
        <f>H134</f>
        <v>7490</v>
      </c>
      <c r="I133" s="256">
        <f>I134</f>
        <v>0</v>
      </c>
    </row>
    <row r="134" spans="1:9" s="151" customFormat="1" ht="21" customHeight="1" hidden="1">
      <c r="A134" s="210"/>
      <c r="B134" s="210" t="s">
        <v>392</v>
      </c>
      <c r="C134" s="210"/>
      <c r="D134" s="257" t="s">
        <v>205</v>
      </c>
      <c r="E134" s="258"/>
      <c r="F134" s="258"/>
      <c r="G134" s="259">
        <f>G135+G136</f>
        <v>7490</v>
      </c>
      <c r="H134" s="259">
        <f>H135+H136</f>
        <v>7490</v>
      </c>
      <c r="I134" s="259">
        <f>I135+I136</f>
        <v>0</v>
      </c>
    </row>
    <row r="135" spans="1:9" s="154" customFormat="1" ht="28.5" customHeight="1" hidden="1">
      <c r="A135" s="216"/>
      <c r="B135" s="216"/>
      <c r="C135" s="216" t="s">
        <v>294</v>
      </c>
      <c r="D135" s="260" t="s">
        <v>310</v>
      </c>
      <c r="E135" s="261"/>
      <c r="F135" s="261"/>
      <c r="G135" s="262">
        <v>4490</v>
      </c>
      <c r="H135" s="262">
        <v>4490</v>
      </c>
      <c r="I135" s="262">
        <v>0</v>
      </c>
    </row>
    <row r="136" spans="1:9" s="154" customFormat="1" ht="21" customHeight="1" hidden="1">
      <c r="A136" s="216"/>
      <c r="B136" s="216"/>
      <c r="C136" s="216" t="s">
        <v>300</v>
      </c>
      <c r="D136" s="260" t="s">
        <v>301</v>
      </c>
      <c r="E136" s="261"/>
      <c r="F136" s="261"/>
      <c r="G136" s="262">
        <v>3000</v>
      </c>
      <c r="H136" s="262">
        <v>3000</v>
      </c>
      <c r="I136" s="262">
        <v>0</v>
      </c>
    </row>
    <row r="137" spans="1:9" s="158" customFormat="1" ht="27.75" customHeight="1">
      <c r="A137" s="293" t="s">
        <v>393</v>
      </c>
      <c r="B137" s="294"/>
      <c r="C137" s="294"/>
      <c r="D137" s="295"/>
      <c r="E137" s="157">
        <f>SUM(E133,E129,E119,E113,E108,E73,E65,E34,E30,E21,E11,E7,E85)</f>
        <v>55198</v>
      </c>
      <c r="F137" s="157">
        <f>SUM(F133,F129,F119,F113,F108,F73,F65,F34,F30,F21,F11,F7,F85)</f>
        <v>9850</v>
      </c>
      <c r="G137" s="157">
        <f>G133+G129+G119+G113+G108+G85+G73+G34+G30+G21+G11+G7+G65</f>
        <v>17488067</v>
      </c>
      <c r="H137" s="157">
        <f>H133+H129+H119+H113+H108+H85+H73+H34+H30+H21+H11+H7+H65</f>
        <v>14074958</v>
      </c>
      <c r="I137" s="157">
        <f>I133+I129+I119+I113+I108+I85+I73+I34+I30+I21+I11+I7+I65</f>
        <v>3413109</v>
      </c>
    </row>
    <row r="138" spans="1:9" s="158" customFormat="1" ht="19.5" customHeight="1">
      <c r="A138" s="296" t="s">
        <v>394</v>
      </c>
      <c r="B138" s="297"/>
      <c r="C138" s="297"/>
      <c r="D138" s="298"/>
      <c r="E138" s="263">
        <v>0</v>
      </c>
      <c r="F138" s="263">
        <v>0</v>
      </c>
      <c r="G138" s="159">
        <f>H139+I140</f>
        <v>2742223</v>
      </c>
      <c r="H138" s="159"/>
      <c r="I138" s="159"/>
    </row>
    <row r="139" spans="1:9" s="158" customFormat="1" ht="19.5" customHeight="1">
      <c r="A139" s="264" t="s">
        <v>45</v>
      </c>
      <c r="B139" s="287" t="s">
        <v>395</v>
      </c>
      <c r="C139" s="288"/>
      <c r="D139" s="289"/>
      <c r="E139" s="265"/>
      <c r="F139" s="266"/>
      <c r="G139" s="267"/>
      <c r="H139" s="159">
        <f>G111+G112</f>
        <v>158304</v>
      </c>
      <c r="I139" s="159"/>
    </row>
    <row r="140" spans="1:9" s="158" customFormat="1" ht="19.5" customHeight="1">
      <c r="A140" s="156"/>
      <c r="B140" s="290" t="s">
        <v>396</v>
      </c>
      <c r="C140" s="291"/>
      <c r="D140" s="292"/>
      <c r="E140" s="268"/>
      <c r="F140" s="269"/>
      <c r="G140" s="267"/>
      <c r="H140" s="159"/>
      <c r="I140" s="159">
        <f>I9+I121+I77</f>
        <v>2583919</v>
      </c>
    </row>
    <row r="141" ht="12.75">
      <c r="I141" s="163"/>
    </row>
    <row r="142" ht="12.75">
      <c r="I142" s="163"/>
    </row>
    <row r="143" ht="12.75">
      <c r="I143" s="163"/>
    </row>
    <row r="144" ht="12.75">
      <c r="I144" s="163"/>
    </row>
    <row r="145" ht="12.75">
      <c r="I145" s="163"/>
    </row>
    <row r="146" ht="12.75">
      <c r="I146" s="163"/>
    </row>
    <row r="147" ht="12.75">
      <c r="I147" s="163"/>
    </row>
    <row r="148" ht="12.75">
      <c r="I148" s="163"/>
    </row>
    <row r="149" ht="12.75">
      <c r="I149" s="163"/>
    </row>
    <row r="150" ht="12.75">
      <c r="I150" s="163"/>
    </row>
    <row r="151" ht="12.75">
      <c r="I151" s="163"/>
    </row>
    <row r="152" ht="12.75">
      <c r="I152" s="163"/>
    </row>
    <row r="153" ht="12.75">
      <c r="I153" s="163"/>
    </row>
    <row r="154" ht="12.75">
      <c r="I154" s="163"/>
    </row>
    <row r="155" ht="12.75">
      <c r="I155" s="163"/>
    </row>
    <row r="156" ht="12.75">
      <c r="I156" s="163"/>
    </row>
    <row r="157" ht="12.75">
      <c r="I157" s="163"/>
    </row>
    <row r="158" ht="12.75">
      <c r="I158" s="163"/>
    </row>
    <row r="159" ht="12.75">
      <c r="I159" s="163"/>
    </row>
    <row r="160" ht="12.75">
      <c r="I160" s="163"/>
    </row>
    <row r="161" ht="12.75">
      <c r="I161" s="163"/>
    </row>
    <row r="162" ht="12.75">
      <c r="I162" s="163"/>
    </row>
    <row r="163" ht="12.75">
      <c r="I163" s="163"/>
    </row>
    <row r="164" ht="12.75">
      <c r="I164" s="163"/>
    </row>
    <row r="165" ht="12.75">
      <c r="I165" s="163"/>
    </row>
    <row r="166" ht="12.75">
      <c r="I166" s="163"/>
    </row>
    <row r="167" ht="12.75">
      <c r="I167" s="163"/>
    </row>
    <row r="168" ht="12.75">
      <c r="I168" s="163"/>
    </row>
    <row r="169" ht="12.75">
      <c r="I169" s="163"/>
    </row>
    <row r="170" ht="12.75">
      <c r="I170" s="163"/>
    </row>
    <row r="171" ht="12.75">
      <c r="I171" s="163"/>
    </row>
    <row r="172" ht="12.75">
      <c r="I172" s="163"/>
    </row>
    <row r="173" ht="12.75">
      <c r="I173" s="163"/>
    </row>
    <row r="174" ht="12.75">
      <c r="I174" s="163"/>
    </row>
    <row r="175" ht="12.75">
      <c r="I175" s="163"/>
    </row>
    <row r="176" ht="12.75">
      <c r="I176" s="163"/>
    </row>
    <row r="177" ht="12.75">
      <c r="I177" s="163"/>
    </row>
    <row r="178" ht="12.75">
      <c r="I178" s="163"/>
    </row>
    <row r="179" ht="12.75">
      <c r="I179" s="163"/>
    </row>
    <row r="180" ht="12.75">
      <c r="I180" s="163"/>
    </row>
    <row r="181" ht="12.75">
      <c r="I181" s="163"/>
    </row>
    <row r="182" ht="12.75">
      <c r="I182" s="163"/>
    </row>
    <row r="183" ht="12.75">
      <c r="I183" s="163"/>
    </row>
    <row r="184" ht="12.75">
      <c r="I184" s="163"/>
    </row>
    <row r="185" ht="12.75">
      <c r="I185" s="163"/>
    </row>
    <row r="186" ht="12.75">
      <c r="I186" s="163"/>
    </row>
    <row r="187" ht="12.75">
      <c r="I187" s="163"/>
    </row>
    <row r="188" ht="12.75">
      <c r="I188" s="163"/>
    </row>
    <row r="189" ht="12.75">
      <c r="I189" s="163"/>
    </row>
    <row r="190" ht="12.75">
      <c r="I190" s="163"/>
    </row>
    <row r="191" ht="12.75">
      <c r="I191" s="163"/>
    </row>
    <row r="192" ht="12.75">
      <c r="I192" s="163"/>
    </row>
    <row r="193" ht="12.75">
      <c r="I193" s="163"/>
    </row>
    <row r="194" ht="12.75">
      <c r="I194" s="163"/>
    </row>
    <row r="195" ht="12.75">
      <c r="I195" s="163"/>
    </row>
  </sheetData>
  <sheetProtection/>
  <autoFilter ref="C3:C545"/>
  <mergeCells count="24">
    <mergeCell ref="B139:D139"/>
    <mergeCell ref="B140:D140"/>
    <mergeCell ref="A128:I128"/>
    <mergeCell ref="A132:I132"/>
    <mergeCell ref="A137:D137"/>
    <mergeCell ref="A138:D138"/>
    <mergeCell ref="B1:I1"/>
    <mergeCell ref="A3:A5"/>
    <mergeCell ref="B3:B5"/>
    <mergeCell ref="C3:C5"/>
    <mergeCell ref="D3:D5"/>
    <mergeCell ref="E3:E5"/>
    <mergeCell ref="F3:F5"/>
    <mergeCell ref="G3:G5"/>
    <mergeCell ref="H3:I4"/>
    <mergeCell ref="A84:I84"/>
    <mergeCell ref="A107:I107"/>
    <mergeCell ref="A118:I118"/>
    <mergeCell ref="A10:I10"/>
    <mergeCell ref="A20:I20"/>
    <mergeCell ref="A29:I29"/>
    <mergeCell ref="A33:I33"/>
    <mergeCell ref="A64:I64"/>
    <mergeCell ref="A72:I72"/>
  </mergeCells>
  <printOptions/>
  <pageMargins left="0.984251968503937" right="0.984251968503937" top="0.9055118110236221" bottom="0.7480314960629921" header="0.4330708661417323" footer="0.5118110236220472"/>
  <pageSetup horizontalDpi="600" verticalDpi="600" orientation="portrait" paperSize="9" scale="65" r:id="rId1"/>
  <headerFooter alignWithMargins="0">
    <oddHeader xml:space="preserve">&amp;R&amp;"Arial,Pogrubiony"&amp;12Załącznik Nr 1 &amp;"Arial,Normalny"do zarządzenia Nr 283/2010 Burmistrza Miasta Radziejów z dnia 14 kwietnia 2010 roku  
w sprawie zmian w budżecie Miasta Radziejów na 2010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45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I403" sqref="I403"/>
    </sheetView>
  </sheetViews>
  <sheetFormatPr defaultColWidth="9.140625" defaultRowHeight="12.75"/>
  <cols>
    <col min="1" max="1" width="5.00390625" style="50" customWidth="1"/>
    <col min="2" max="2" width="8.140625" style="50" customWidth="1"/>
    <col min="3" max="3" width="6.7109375" style="50" customWidth="1"/>
    <col min="4" max="4" width="31.28125" style="50" customWidth="1"/>
    <col min="5" max="5" width="10.421875" style="121" customWidth="1"/>
    <col min="6" max="6" width="11.00390625" style="121" customWidth="1"/>
    <col min="7" max="7" width="12.00390625" style="50" customWidth="1"/>
    <col min="8" max="8" width="11.421875" style="50" customWidth="1"/>
    <col min="9" max="9" width="11.28125" style="50" customWidth="1"/>
    <col min="10" max="11" width="10.140625" style="50" customWidth="1"/>
    <col min="12" max="12" width="9.140625" style="50" customWidth="1"/>
    <col min="13" max="13" width="9.7109375" style="50" customWidth="1"/>
    <col min="14" max="14" width="10.140625" style="50" customWidth="1"/>
    <col min="15" max="15" width="8.7109375" style="50" customWidth="1"/>
    <col min="16" max="16" width="8.57421875" style="50" customWidth="1"/>
    <col min="17" max="17" width="10.8515625" style="50" customWidth="1"/>
    <col min="18" max="18" width="10.140625" style="50" customWidth="1"/>
    <col min="19" max="19" width="11.28125" style="50" customWidth="1"/>
    <col min="20" max="20" width="10.8515625" style="50" customWidth="1"/>
    <col min="21" max="16384" width="9.140625" style="50" customWidth="1"/>
  </cols>
  <sheetData>
    <row r="1" spans="1:20" ht="20.25" customHeight="1">
      <c r="A1" s="330" t="s">
        <v>279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8:20" ht="12.75">
      <c r="R2" s="320" t="s">
        <v>274</v>
      </c>
      <c r="S2" s="320"/>
      <c r="T2" s="320"/>
    </row>
    <row r="3" spans="1:20" s="55" customFormat="1" ht="12.75" customHeight="1">
      <c r="A3" s="318" t="s">
        <v>0</v>
      </c>
      <c r="B3" s="333" t="s">
        <v>43</v>
      </c>
      <c r="C3" s="311" t="s">
        <v>1</v>
      </c>
      <c r="D3" s="304" t="s">
        <v>44</v>
      </c>
      <c r="E3" s="304" t="s">
        <v>275</v>
      </c>
      <c r="F3" s="304" t="s">
        <v>276</v>
      </c>
      <c r="G3" s="311" t="s">
        <v>267</v>
      </c>
      <c r="H3" s="309" t="s">
        <v>218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20" s="55" customFormat="1" ht="22.5" customHeight="1">
      <c r="A4" s="311"/>
      <c r="B4" s="333"/>
      <c r="C4" s="311"/>
      <c r="D4" s="307"/>
      <c r="E4" s="305"/>
      <c r="F4" s="305"/>
      <c r="G4" s="311"/>
      <c r="H4" s="310" t="s">
        <v>46</v>
      </c>
      <c r="I4" s="309" t="s">
        <v>45</v>
      </c>
      <c r="J4" s="309"/>
      <c r="K4" s="309"/>
      <c r="L4" s="309"/>
      <c r="M4" s="309"/>
      <c r="N4" s="309"/>
      <c r="O4" s="309"/>
      <c r="P4" s="309"/>
      <c r="Q4" s="329" t="s">
        <v>48</v>
      </c>
      <c r="R4" s="309" t="s">
        <v>219</v>
      </c>
      <c r="S4" s="309"/>
      <c r="T4" s="309"/>
    </row>
    <row r="5" spans="1:20" s="55" customFormat="1" ht="12.75" customHeight="1">
      <c r="A5" s="311"/>
      <c r="B5" s="333"/>
      <c r="C5" s="311"/>
      <c r="D5" s="307"/>
      <c r="E5" s="305"/>
      <c r="F5" s="305"/>
      <c r="G5" s="311"/>
      <c r="H5" s="310"/>
      <c r="I5" s="319" t="s">
        <v>220</v>
      </c>
      <c r="J5" s="309" t="s">
        <v>45</v>
      </c>
      <c r="K5" s="309"/>
      <c r="L5" s="316" t="s">
        <v>221</v>
      </c>
      <c r="M5" s="331" t="s">
        <v>278</v>
      </c>
      <c r="N5" s="319" t="s">
        <v>222</v>
      </c>
      <c r="O5" s="319" t="s">
        <v>223</v>
      </c>
      <c r="P5" s="317" t="s">
        <v>224</v>
      </c>
      <c r="Q5" s="329"/>
      <c r="R5" s="316" t="s">
        <v>225</v>
      </c>
      <c r="S5" s="108" t="s">
        <v>47</v>
      </c>
      <c r="T5" s="319" t="s">
        <v>226</v>
      </c>
    </row>
    <row r="6" spans="1:20" s="55" customFormat="1" ht="87" customHeight="1">
      <c r="A6" s="311"/>
      <c r="B6" s="333"/>
      <c r="C6" s="311"/>
      <c r="D6" s="308"/>
      <c r="E6" s="306"/>
      <c r="F6" s="306"/>
      <c r="G6" s="311"/>
      <c r="H6" s="310"/>
      <c r="I6" s="319"/>
      <c r="J6" s="108" t="s">
        <v>227</v>
      </c>
      <c r="K6" s="108" t="s">
        <v>228</v>
      </c>
      <c r="L6" s="317"/>
      <c r="M6" s="332"/>
      <c r="N6" s="319"/>
      <c r="O6" s="319"/>
      <c r="P6" s="317"/>
      <c r="Q6" s="329"/>
      <c r="R6" s="317"/>
      <c r="S6" s="108" t="s">
        <v>229</v>
      </c>
      <c r="T6" s="319"/>
    </row>
    <row r="7" spans="1:20" s="64" customFormat="1" ht="11.25">
      <c r="A7" s="109" t="s">
        <v>230</v>
      </c>
      <c r="B7" s="109" t="s">
        <v>231</v>
      </c>
      <c r="C7" s="109" t="s">
        <v>232</v>
      </c>
      <c r="D7" s="110" t="s">
        <v>233</v>
      </c>
      <c r="E7" s="122"/>
      <c r="F7" s="122"/>
      <c r="G7" s="109" t="s">
        <v>234</v>
      </c>
      <c r="H7" s="111" t="s">
        <v>235</v>
      </c>
      <c r="I7" s="111" t="s">
        <v>236</v>
      </c>
      <c r="J7" s="111" t="s">
        <v>237</v>
      </c>
      <c r="K7" s="111" t="s">
        <v>238</v>
      </c>
      <c r="L7" s="111" t="s">
        <v>239</v>
      </c>
      <c r="M7" s="111" t="s">
        <v>240</v>
      </c>
      <c r="N7" s="111" t="s">
        <v>241</v>
      </c>
      <c r="O7" s="111" t="s">
        <v>242</v>
      </c>
      <c r="P7" s="111" t="s">
        <v>243</v>
      </c>
      <c r="Q7" s="111" t="s">
        <v>244</v>
      </c>
      <c r="R7" s="111" t="s">
        <v>245</v>
      </c>
      <c r="S7" s="111" t="s">
        <v>246</v>
      </c>
      <c r="T7" s="111" t="s">
        <v>247</v>
      </c>
    </row>
    <row r="8" spans="1:22" ht="33.75">
      <c r="A8" s="52"/>
      <c r="B8" s="52"/>
      <c r="C8" s="52"/>
      <c r="D8" s="53"/>
      <c r="E8" s="123"/>
      <c r="F8" s="123"/>
      <c r="G8" s="56" t="s">
        <v>248</v>
      </c>
      <c r="H8" s="57" t="s">
        <v>249</v>
      </c>
      <c r="I8" s="57" t="s">
        <v>250</v>
      </c>
      <c r="J8" s="58" t="s">
        <v>251</v>
      </c>
      <c r="K8" s="58" t="s">
        <v>252</v>
      </c>
      <c r="L8" s="58" t="s">
        <v>253</v>
      </c>
      <c r="M8" s="58" t="s">
        <v>254</v>
      </c>
      <c r="N8" s="58" t="s">
        <v>255</v>
      </c>
      <c r="O8" s="58" t="s">
        <v>256</v>
      </c>
      <c r="P8" s="58" t="s">
        <v>257</v>
      </c>
      <c r="Q8" s="57" t="s">
        <v>258</v>
      </c>
      <c r="R8" s="58" t="s">
        <v>259</v>
      </c>
      <c r="S8" s="58" t="s">
        <v>260</v>
      </c>
      <c r="T8" s="58" t="s">
        <v>261</v>
      </c>
      <c r="V8" s="51"/>
    </row>
    <row r="9" spans="1:22" ht="19.5" customHeight="1" hidden="1">
      <c r="A9" s="9" t="s">
        <v>49</v>
      </c>
      <c r="B9" s="9"/>
      <c r="C9" s="10"/>
      <c r="D9" s="94" t="s">
        <v>51</v>
      </c>
      <c r="E9" s="43"/>
      <c r="F9" s="43"/>
      <c r="G9" s="11">
        <v>600</v>
      </c>
      <c r="H9" s="105">
        <v>600</v>
      </c>
      <c r="I9" s="11">
        <f>I10+I12</f>
        <v>600</v>
      </c>
      <c r="J9" s="43" t="str">
        <f>J10</f>
        <v>0</v>
      </c>
      <c r="K9" s="11">
        <f>K10+K12</f>
        <v>600</v>
      </c>
      <c r="L9" s="43" t="str">
        <f>L10</f>
        <v>0</v>
      </c>
      <c r="M9" s="11">
        <f>M10+M12</f>
        <v>0</v>
      </c>
      <c r="N9" s="43" t="str">
        <f>N10</f>
        <v>0</v>
      </c>
      <c r="O9" s="11">
        <f>O10+O12</f>
        <v>0</v>
      </c>
      <c r="P9" s="43" t="str">
        <f>P10</f>
        <v>0</v>
      </c>
      <c r="Q9" s="11">
        <f>Q10+Q12</f>
        <v>0</v>
      </c>
      <c r="R9" s="43" t="str">
        <f>R10</f>
        <v>0</v>
      </c>
      <c r="S9" s="11">
        <f>S10+S12</f>
        <v>0</v>
      </c>
      <c r="T9" s="43" t="str">
        <f>T10</f>
        <v>0</v>
      </c>
      <c r="V9" s="51"/>
    </row>
    <row r="10" spans="1:20" s="81" customFormat="1" ht="19.5" customHeight="1" hidden="1">
      <c r="A10" s="45"/>
      <c r="B10" s="45" t="s">
        <v>50</v>
      </c>
      <c r="C10" s="46"/>
      <c r="D10" s="95" t="s">
        <v>52</v>
      </c>
      <c r="E10" s="124"/>
      <c r="F10" s="124"/>
      <c r="G10" s="48">
        <v>600</v>
      </c>
      <c r="H10" s="80" t="s">
        <v>265</v>
      </c>
      <c r="I10" s="80" t="s">
        <v>265</v>
      </c>
      <c r="J10" s="80" t="s">
        <v>266</v>
      </c>
      <c r="K10" s="80" t="s">
        <v>265</v>
      </c>
      <c r="L10" s="80" t="s">
        <v>266</v>
      </c>
      <c r="M10" s="80" t="s">
        <v>266</v>
      </c>
      <c r="N10" s="80" t="s">
        <v>266</v>
      </c>
      <c r="O10" s="80" t="s">
        <v>266</v>
      </c>
      <c r="P10" s="80" t="s">
        <v>266</v>
      </c>
      <c r="Q10" s="80" t="s">
        <v>266</v>
      </c>
      <c r="R10" s="80" t="s">
        <v>266</v>
      </c>
      <c r="S10" s="80" t="s">
        <v>266</v>
      </c>
      <c r="T10" s="80" t="s">
        <v>266</v>
      </c>
    </row>
    <row r="11" spans="1:22" ht="28.5" customHeight="1" hidden="1">
      <c r="A11" s="13"/>
      <c r="B11" s="13"/>
      <c r="C11" s="14">
        <v>2850</v>
      </c>
      <c r="D11" s="96" t="s">
        <v>53</v>
      </c>
      <c r="E11" s="41"/>
      <c r="F11" s="41"/>
      <c r="G11" s="5">
        <v>600</v>
      </c>
      <c r="H11" s="61" t="s">
        <v>265</v>
      </c>
      <c r="I11" s="61" t="s">
        <v>265</v>
      </c>
      <c r="J11" s="61" t="s">
        <v>266</v>
      </c>
      <c r="K11" s="61" t="s">
        <v>265</v>
      </c>
      <c r="L11" s="61" t="s">
        <v>266</v>
      </c>
      <c r="M11" s="61" t="s">
        <v>266</v>
      </c>
      <c r="N11" s="61" t="s">
        <v>266</v>
      </c>
      <c r="O11" s="61" t="s">
        <v>266</v>
      </c>
      <c r="P11" s="61" t="s">
        <v>266</v>
      </c>
      <c r="Q11" s="61" t="s">
        <v>266</v>
      </c>
      <c r="R11" s="61" t="s">
        <v>266</v>
      </c>
      <c r="S11" s="61" t="s">
        <v>266</v>
      </c>
      <c r="T11" s="61" t="s">
        <v>266</v>
      </c>
      <c r="V11" s="51"/>
    </row>
    <row r="12" spans="1:20" ht="12.75" hidden="1">
      <c r="A12" s="34"/>
      <c r="B12" s="35"/>
      <c r="C12" s="35"/>
      <c r="D12" s="97"/>
      <c r="E12" s="125"/>
      <c r="F12" s="125"/>
      <c r="G12" s="5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2" ht="19.5" customHeight="1" hidden="1">
      <c r="A13" s="16" t="s">
        <v>188</v>
      </c>
      <c r="B13" s="16"/>
      <c r="C13" s="17"/>
      <c r="D13" s="98" t="s">
        <v>189</v>
      </c>
      <c r="E13" s="126"/>
      <c r="F13" s="126"/>
      <c r="G13" s="18">
        <f aca="true" t="shared" si="0" ref="G13:T13">G14</f>
        <v>5300</v>
      </c>
      <c r="H13" s="18">
        <f>H14</f>
        <v>5300</v>
      </c>
      <c r="I13" s="18">
        <f t="shared" si="0"/>
        <v>5300</v>
      </c>
      <c r="J13" s="18">
        <f t="shared" si="0"/>
        <v>2000</v>
      </c>
      <c r="K13" s="18">
        <f t="shared" si="0"/>
        <v>3300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V13" s="51"/>
    </row>
    <row r="14" spans="1:20" s="81" customFormat="1" ht="19.5" customHeight="1" hidden="1">
      <c r="A14" s="82"/>
      <c r="B14" s="82" t="s">
        <v>190</v>
      </c>
      <c r="C14" s="83"/>
      <c r="D14" s="95" t="s">
        <v>191</v>
      </c>
      <c r="E14" s="124"/>
      <c r="F14" s="124"/>
      <c r="G14" s="47">
        <f>SUM(G15:G16)</f>
        <v>5300</v>
      </c>
      <c r="H14" s="84">
        <f>SUM(H15:H16)</f>
        <v>5300</v>
      </c>
      <c r="I14" s="84">
        <f aca="true" t="shared" si="1" ref="I14:T14">SUM(I15:I16)</f>
        <v>5300</v>
      </c>
      <c r="J14" s="84">
        <f t="shared" si="1"/>
        <v>2000</v>
      </c>
      <c r="K14" s="84">
        <f t="shared" si="1"/>
        <v>3300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84">
        <f t="shared" si="1"/>
        <v>0</v>
      </c>
    </row>
    <row r="15" spans="1:22" ht="19.5" customHeight="1" hidden="1">
      <c r="A15" s="19"/>
      <c r="B15" s="19"/>
      <c r="C15" s="20">
        <v>4170</v>
      </c>
      <c r="D15" s="99" t="s">
        <v>60</v>
      </c>
      <c r="E15" s="44"/>
      <c r="F15" s="44"/>
      <c r="G15" s="22">
        <v>2000</v>
      </c>
      <c r="H15" s="63">
        <v>2000</v>
      </c>
      <c r="I15" s="63">
        <v>2000</v>
      </c>
      <c r="J15" s="63">
        <v>2000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V15" s="51"/>
    </row>
    <row r="16" spans="1:22" ht="19.5" customHeight="1" hidden="1">
      <c r="A16" s="19"/>
      <c r="B16" s="19"/>
      <c r="C16" s="20">
        <v>4300</v>
      </c>
      <c r="D16" s="99" t="s">
        <v>63</v>
      </c>
      <c r="E16" s="44"/>
      <c r="F16" s="44"/>
      <c r="G16" s="22">
        <v>3300</v>
      </c>
      <c r="H16" s="63">
        <v>3300</v>
      </c>
      <c r="I16" s="63">
        <v>3300</v>
      </c>
      <c r="J16" s="63">
        <v>0</v>
      </c>
      <c r="K16" s="63">
        <v>3300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V16" s="51"/>
    </row>
    <row r="17" spans="1:20" ht="12.75" hidden="1">
      <c r="A17" s="34"/>
      <c r="B17" s="35"/>
      <c r="C17" s="35"/>
      <c r="D17" s="97"/>
      <c r="E17" s="125"/>
      <c r="F17" s="125"/>
      <c r="G17" s="5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2" ht="19.5" customHeight="1">
      <c r="A18" s="9">
        <v>600</v>
      </c>
      <c r="B18" s="9"/>
      <c r="C18" s="10"/>
      <c r="D18" s="94" t="s">
        <v>2</v>
      </c>
      <c r="E18" s="43">
        <f>E19</f>
        <v>45000</v>
      </c>
      <c r="F18" s="43">
        <f>F19</f>
        <v>45000</v>
      </c>
      <c r="G18" s="11">
        <f>G19</f>
        <v>1176968</v>
      </c>
      <c r="H18" s="11">
        <f aca="true" t="shared" si="2" ref="H18:T18">H19</f>
        <v>190968</v>
      </c>
      <c r="I18" s="11">
        <f t="shared" si="2"/>
        <v>190968</v>
      </c>
      <c r="J18" s="11">
        <f t="shared" si="2"/>
        <v>9621</v>
      </c>
      <c r="K18" s="11">
        <f t="shared" si="2"/>
        <v>181347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986000</v>
      </c>
      <c r="R18" s="11">
        <f t="shared" si="2"/>
        <v>986000</v>
      </c>
      <c r="S18" s="11">
        <f t="shared" si="2"/>
        <v>700000</v>
      </c>
      <c r="T18" s="11">
        <f t="shared" si="2"/>
        <v>0</v>
      </c>
      <c r="V18" s="51"/>
    </row>
    <row r="19" spans="1:20" s="81" customFormat="1" ht="19.5" customHeight="1">
      <c r="A19" s="45"/>
      <c r="B19" s="46">
        <v>60016</v>
      </c>
      <c r="C19" s="46"/>
      <c r="D19" s="95" t="s">
        <v>3</v>
      </c>
      <c r="E19" s="124">
        <f>SUM(E20:E29)</f>
        <v>45000</v>
      </c>
      <c r="F19" s="124">
        <f>SUM(F20:F29)</f>
        <v>45000</v>
      </c>
      <c r="G19" s="47">
        <f>SUM(G20:G29)</f>
        <v>1176968</v>
      </c>
      <c r="H19" s="47">
        <f aca="true" t="shared" si="3" ref="H19:T19">SUM(H20:H29)</f>
        <v>190968</v>
      </c>
      <c r="I19" s="47">
        <f t="shared" si="3"/>
        <v>190968</v>
      </c>
      <c r="J19" s="47">
        <f t="shared" si="3"/>
        <v>9621</v>
      </c>
      <c r="K19" s="47">
        <f t="shared" si="3"/>
        <v>181347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47">
        <f t="shared" si="3"/>
        <v>0</v>
      </c>
      <c r="Q19" s="47">
        <f t="shared" si="3"/>
        <v>986000</v>
      </c>
      <c r="R19" s="47">
        <f t="shared" si="3"/>
        <v>986000</v>
      </c>
      <c r="S19" s="47">
        <f t="shared" si="3"/>
        <v>700000</v>
      </c>
      <c r="T19" s="47">
        <f t="shared" si="3"/>
        <v>0</v>
      </c>
    </row>
    <row r="20" spans="1:22" ht="19.5" customHeight="1" hidden="1">
      <c r="A20" s="13"/>
      <c r="B20" s="14"/>
      <c r="C20" s="20">
        <v>4110</v>
      </c>
      <c r="D20" s="99" t="s">
        <v>126</v>
      </c>
      <c r="E20" s="44"/>
      <c r="F20" s="44"/>
      <c r="G20" s="5">
        <v>980</v>
      </c>
      <c r="H20" s="63">
        <v>980</v>
      </c>
      <c r="I20" s="63">
        <v>980</v>
      </c>
      <c r="J20" s="63">
        <v>980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V20" s="51"/>
    </row>
    <row r="21" spans="1:22" ht="19.5" customHeight="1" hidden="1">
      <c r="A21" s="13"/>
      <c r="B21" s="14"/>
      <c r="C21" s="20">
        <v>4120</v>
      </c>
      <c r="D21" s="99" t="s">
        <v>94</v>
      </c>
      <c r="E21" s="44"/>
      <c r="F21" s="44"/>
      <c r="G21" s="5">
        <v>141</v>
      </c>
      <c r="H21" s="63">
        <v>141</v>
      </c>
      <c r="I21" s="63">
        <v>141</v>
      </c>
      <c r="J21" s="63">
        <v>141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V21" s="51"/>
    </row>
    <row r="22" spans="1:22" ht="19.5" customHeight="1" hidden="1">
      <c r="A22" s="13"/>
      <c r="B22" s="13"/>
      <c r="C22" s="14" t="s">
        <v>56</v>
      </c>
      <c r="D22" s="96" t="s">
        <v>60</v>
      </c>
      <c r="E22" s="41"/>
      <c r="F22" s="41"/>
      <c r="G22" s="5">
        <v>8500</v>
      </c>
      <c r="H22" s="63">
        <v>8500</v>
      </c>
      <c r="I22" s="63">
        <v>8500</v>
      </c>
      <c r="J22" s="63">
        <v>8500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V22" s="51"/>
    </row>
    <row r="23" spans="1:22" ht="19.5" customHeight="1">
      <c r="A23" s="13"/>
      <c r="B23" s="13"/>
      <c r="C23" s="14">
        <v>4210</v>
      </c>
      <c r="D23" s="96" t="s">
        <v>61</v>
      </c>
      <c r="E23" s="41">
        <v>45000</v>
      </c>
      <c r="F23" s="41"/>
      <c r="G23" s="5">
        <v>91000</v>
      </c>
      <c r="H23" s="63">
        <v>91000</v>
      </c>
      <c r="I23" s="63">
        <v>91000</v>
      </c>
      <c r="J23" s="63">
        <v>0</v>
      </c>
      <c r="K23" s="63">
        <v>91000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V23" s="51"/>
    </row>
    <row r="24" spans="1:22" ht="19.5" customHeight="1">
      <c r="A24" s="13"/>
      <c r="B24" s="13"/>
      <c r="C24" s="14">
        <v>4270</v>
      </c>
      <c r="D24" s="96" t="s">
        <v>62</v>
      </c>
      <c r="E24" s="41"/>
      <c r="F24" s="41">
        <v>45000</v>
      </c>
      <c r="G24" s="5">
        <v>31435</v>
      </c>
      <c r="H24" s="63">
        <v>31435</v>
      </c>
      <c r="I24" s="63">
        <v>31435</v>
      </c>
      <c r="J24" s="63">
        <v>0</v>
      </c>
      <c r="K24" s="63">
        <v>31435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V24" s="51"/>
    </row>
    <row r="25" spans="1:22" ht="19.5" customHeight="1" hidden="1">
      <c r="A25" s="13"/>
      <c r="B25" s="13"/>
      <c r="C25" s="14">
        <v>4300</v>
      </c>
      <c r="D25" s="96" t="s">
        <v>63</v>
      </c>
      <c r="E25" s="41"/>
      <c r="F25" s="41"/>
      <c r="G25" s="5">
        <v>56412</v>
      </c>
      <c r="H25" s="63">
        <v>56412</v>
      </c>
      <c r="I25" s="63">
        <v>56412</v>
      </c>
      <c r="J25" s="63">
        <v>0</v>
      </c>
      <c r="K25" s="63">
        <v>56412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V25" s="51"/>
    </row>
    <row r="26" spans="1:22" ht="19.5" customHeight="1" hidden="1">
      <c r="A26" s="13"/>
      <c r="B26" s="13"/>
      <c r="C26" s="14" t="s">
        <v>57</v>
      </c>
      <c r="D26" s="96" t="s">
        <v>64</v>
      </c>
      <c r="E26" s="41"/>
      <c r="F26" s="41"/>
      <c r="G26" s="5">
        <v>2500</v>
      </c>
      <c r="H26" s="63">
        <v>2500</v>
      </c>
      <c r="I26" s="63">
        <v>2500</v>
      </c>
      <c r="J26" s="63">
        <v>0</v>
      </c>
      <c r="K26" s="63">
        <v>2500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V26" s="51"/>
    </row>
    <row r="27" spans="1:22" ht="19.5" customHeight="1" hidden="1">
      <c r="A27" s="13"/>
      <c r="B27" s="13"/>
      <c r="C27" s="14" t="s">
        <v>58</v>
      </c>
      <c r="D27" s="96" t="s">
        <v>65</v>
      </c>
      <c r="E27" s="41"/>
      <c r="F27" s="41"/>
      <c r="G27" s="5">
        <v>286000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286000</v>
      </c>
      <c r="R27" s="63">
        <v>286000</v>
      </c>
      <c r="S27" s="63">
        <v>0</v>
      </c>
      <c r="T27" s="63">
        <v>0</v>
      </c>
      <c r="V27" s="51"/>
    </row>
    <row r="28" spans="1:22" ht="19.5" customHeight="1" hidden="1">
      <c r="A28" s="13"/>
      <c r="B28" s="13"/>
      <c r="C28" s="14">
        <v>6058</v>
      </c>
      <c r="D28" s="96" t="s">
        <v>65</v>
      </c>
      <c r="E28" s="127"/>
      <c r="F28" s="127"/>
      <c r="G28" s="60">
        <v>339146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339146</v>
      </c>
      <c r="R28" s="63">
        <v>339146</v>
      </c>
      <c r="S28" s="63">
        <v>339146</v>
      </c>
      <c r="T28" s="63">
        <v>0</v>
      </c>
      <c r="V28" s="51"/>
    </row>
    <row r="29" spans="1:22" ht="19.5" customHeight="1" hidden="1">
      <c r="A29" s="13"/>
      <c r="B29" s="13"/>
      <c r="C29" s="14">
        <v>6059</v>
      </c>
      <c r="D29" s="96" t="s">
        <v>65</v>
      </c>
      <c r="E29" s="92"/>
      <c r="F29" s="92"/>
      <c r="G29" s="42">
        <v>360854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360854</v>
      </c>
      <c r="R29" s="77">
        <v>360854</v>
      </c>
      <c r="S29" s="77">
        <v>360854</v>
      </c>
      <c r="T29" s="77">
        <v>0</v>
      </c>
      <c r="V29" s="51"/>
    </row>
    <row r="30" spans="1:20" ht="12.75">
      <c r="A30" s="34"/>
      <c r="B30" s="35"/>
      <c r="C30" s="35"/>
      <c r="D30" s="97"/>
      <c r="E30" s="128"/>
      <c r="F30" s="128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2" ht="19.5" customHeight="1">
      <c r="A31" s="9">
        <v>700</v>
      </c>
      <c r="B31" s="9"/>
      <c r="C31" s="10"/>
      <c r="D31" s="94" t="s">
        <v>4</v>
      </c>
      <c r="E31" s="43">
        <f>E32+E47</f>
        <v>50</v>
      </c>
      <c r="F31" s="43">
        <f>F32+F47</f>
        <v>50</v>
      </c>
      <c r="G31" s="11">
        <f aca="true" t="shared" si="4" ref="G31:T31">G32+G47</f>
        <v>644147</v>
      </c>
      <c r="H31" s="11">
        <f t="shared" si="4"/>
        <v>199277</v>
      </c>
      <c r="I31" s="11">
        <f t="shared" si="4"/>
        <v>199277</v>
      </c>
      <c r="J31" s="11">
        <f t="shared" si="4"/>
        <v>11245</v>
      </c>
      <c r="K31" s="11">
        <f t="shared" si="4"/>
        <v>188032</v>
      </c>
      <c r="L31" s="11">
        <f t="shared" si="4"/>
        <v>0</v>
      </c>
      <c r="M31" s="11">
        <f t="shared" si="4"/>
        <v>0</v>
      </c>
      <c r="N31" s="11">
        <f t="shared" si="4"/>
        <v>0</v>
      </c>
      <c r="O31" s="11">
        <f t="shared" si="4"/>
        <v>0</v>
      </c>
      <c r="P31" s="11">
        <f t="shared" si="4"/>
        <v>0</v>
      </c>
      <c r="Q31" s="11">
        <f t="shared" si="4"/>
        <v>444870</v>
      </c>
      <c r="R31" s="11">
        <f t="shared" si="4"/>
        <v>389870</v>
      </c>
      <c r="S31" s="11">
        <f t="shared" si="4"/>
        <v>0</v>
      </c>
      <c r="T31" s="11">
        <f t="shared" si="4"/>
        <v>55000</v>
      </c>
      <c r="V31" s="51"/>
    </row>
    <row r="32" spans="1:20" s="81" customFormat="1" ht="30" customHeight="1">
      <c r="A32" s="45"/>
      <c r="B32" s="46">
        <v>70005</v>
      </c>
      <c r="C32" s="46"/>
      <c r="D32" s="95" t="s">
        <v>5</v>
      </c>
      <c r="E32" s="124">
        <f>SUM(E33:E46)</f>
        <v>50</v>
      </c>
      <c r="F32" s="124">
        <f>SUM(F33:F46)</f>
        <v>50</v>
      </c>
      <c r="G32" s="47">
        <f>SUM(G33:G46)</f>
        <v>589147</v>
      </c>
      <c r="H32" s="47">
        <f aca="true" t="shared" si="5" ref="H32:T32">SUM(H33:H46)</f>
        <v>199277</v>
      </c>
      <c r="I32" s="47">
        <f t="shared" si="5"/>
        <v>199277</v>
      </c>
      <c r="J32" s="47">
        <f t="shared" si="5"/>
        <v>11245</v>
      </c>
      <c r="K32" s="47">
        <f t="shared" si="5"/>
        <v>188032</v>
      </c>
      <c r="L32" s="47">
        <f t="shared" si="5"/>
        <v>0</v>
      </c>
      <c r="M32" s="47">
        <f t="shared" si="5"/>
        <v>0</v>
      </c>
      <c r="N32" s="47">
        <f t="shared" si="5"/>
        <v>0</v>
      </c>
      <c r="O32" s="47">
        <f t="shared" si="5"/>
        <v>0</v>
      </c>
      <c r="P32" s="47">
        <f t="shared" si="5"/>
        <v>0</v>
      </c>
      <c r="Q32" s="47">
        <f t="shared" si="5"/>
        <v>389870</v>
      </c>
      <c r="R32" s="47">
        <f t="shared" si="5"/>
        <v>389870</v>
      </c>
      <c r="S32" s="47">
        <f t="shared" si="5"/>
        <v>0</v>
      </c>
      <c r="T32" s="47">
        <f t="shared" si="5"/>
        <v>0</v>
      </c>
    </row>
    <row r="33" spans="1:22" ht="19.5" customHeight="1" hidden="1">
      <c r="A33" s="13"/>
      <c r="B33" s="14"/>
      <c r="C33" s="14">
        <v>4110</v>
      </c>
      <c r="D33" s="96" t="s">
        <v>59</v>
      </c>
      <c r="E33" s="41"/>
      <c r="F33" s="41"/>
      <c r="G33" s="5">
        <v>220</v>
      </c>
      <c r="H33" s="63">
        <v>220</v>
      </c>
      <c r="I33" s="63">
        <v>220</v>
      </c>
      <c r="J33" s="63">
        <v>220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V33" s="51"/>
    </row>
    <row r="34" spans="1:22" ht="19.5" customHeight="1" hidden="1">
      <c r="A34" s="13"/>
      <c r="B34" s="14"/>
      <c r="C34" s="14">
        <v>4120</v>
      </c>
      <c r="D34" s="96" t="s">
        <v>94</v>
      </c>
      <c r="E34" s="41"/>
      <c r="F34" s="41"/>
      <c r="G34" s="5">
        <v>25</v>
      </c>
      <c r="H34" s="63">
        <v>25</v>
      </c>
      <c r="I34" s="63">
        <v>25</v>
      </c>
      <c r="J34" s="63">
        <v>25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V34" s="51"/>
    </row>
    <row r="35" spans="1:22" ht="19.5" customHeight="1" hidden="1">
      <c r="A35" s="13"/>
      <c r="B35" s="14"/>
      <c r="C35" s="14" t="s">
        <v>56</v>
      </c>
      <c r="D35" s="96" t="s">
        <v>60</v>
      </c>
      <c r="E35" s="41"/>
      <c r="F35" s="41"/>
      <c r="G35" s="5">
        <v>11000</v>
      </c>
      <c r="H35" s="63">
        <v>11000</v>
      </c>
      <c r="I35" s="63">
        <v>11000</v>
      </c>
      <c r="J35" s="63">
        <v>11000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V35" s="51"/>
    </row>
    <row r="36" spans="1:22" ht="19.5" customHeight="1" hidden="1">
      <c r="A36" s="13"/>
      <c r="B36" s="14"/>
      <c r="C36" s="14">
        <v>4210</v>
      </c>
      <c r="D36" s="96" t="s">
        <v>61</v>
      </c>
      <c r="E36" s="41"/>
      <c r="F36" s="41"/>
      <c r="G36" s="5">
        <v>15000</v>
      </c>
      <c r="H36" s="63">
        <v>15000</v>
      </c>
      <c r="I36" s="63">
        <v>15000</v>
      </c>
      <c r="J36" s="63">
        <v>0</v>
      </c>
      <c r="K36" s="63">
        <v>15000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V36" s="51"/>
    </row>
    <row r="37" spans="1:22" ht="19.5" customHeight="1" hidden="1">
      <c r="A37" s="13"/>
      <c r="B37" s="14"/>
      <c r="C37" s="14">
        <v>4260</v>
      </c>
      <c r="D37" s="96" t="s">
        <v>69</v>
      </c>
      <c r="E37" s="41"/>
      <c r="F37" s="41"/>
      <c r="G37" s="5">
        <v>1300</v>
      </c>
      <c r="H37" s="63">
        <v>1300</v>
      </c>
      <c r="I37" s="63">
        <v>1300</v>
      </c>
      <c r="J37" s="63">
        <v>0</v>
      </c>
      <c r="K37" s="63">
        <v>1300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V37" s="51"/>
    </row>
    <row r="38" spans="1:22" ht="19.5" customHeight="1" hidden="1">
      <c r="A38" s="13"/>
      <c r="B38" s="14"/>
      <c r="C38" s="14" t="s">
        <v>67</v>
      </c>
      <c r="D38" s="96" t="s">
        <v>62</v>
      </c>
      <c r="E38" s="41"/>
      <c r="F38" s="41"/>
      <c r="G38" s="5">
        <v>29785</v>
      </c>
      <c r="H38" s="5">
        <v>29785</v>
      </c>
      <c r="I38" s="5">
        <v>29785</v>
      </c>
      <c r="J38" s="63">
        <v>0</v>
      </c>
      <c r="K38" s="5">
        <v>29785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V38" s="51"/>
    </row>
    <row r="39" spans="1:22" ht="19.5" customHeight="1" hidden="1">
      <c r="A39" s="13"/>
      <c r="B39" s="14"/>
      <c r="C39" s="14">
        <v>4300</v>
      </c>
      <c r="D39" s="96" t="s">
        <v>63</v>
      </c>
      <c r="E39" s="41"/>
      <c r="F39" s="41"/>
      <c r="G39" s="5">
        <v>53000</v>
      </c>
      <c r="H39" s="63">
        <v>53000</v>
      </c>
      <c r="I39" s="63">
        <v>53000</v>
      </c>
      <c r="J39" s="63">
        <v>0</v>
      </c>
      <c r="K39" s="63">
        <v>53000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V39" s="51"/>
    </row>
    <row r="40" spans="1:22" ht="37.5" customHeight="1">
      <c r="A40" s="13"/>
      <c r="B40" s="14"/>
      <c r="C40" s="14" t="s">
        <v>81</v>
      </c>
      <c r="D40" s="96" t="s">
        <v>104</v>
      </c>
      <c r="E40" s="41">
        <v>50</v>
      </c>
      <c r="F40" s="41"/>
      <c r="G40" s="5">
        <v>197</v>
      </c>
      <c r="H40" s="63">
        <v>197</v>
      </c>
      <c r="I40" s="63">
        <v>197</v>
      </c>
      <c r="J40" s="63">
        <v>0</v>
      </c>
      <c r="K40" s="63">
        <v>197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V40" s="51"/>
    </row>
    <row r="41" spans="1:22" ht="25.5" hidden="1">
      <c r="A41" s="13"/>
      <c r="B41" s="14"/>
      <c r="C41" s="14">
        <v>4390</v>
      </c>
      <c r="D41" s="96" t="s">
        <v>195</v>
      </c>
      <c r="E41" s="41"/>
      <c r="F41" s="41"/>
      <c r="G41" s="5">
        <v>6000</v>
      </c>
      <c r="H41" s="63">
        <v>6000</v>
      </c>
      <c r="I41" s="63">
        <v>6000</v>
      </c>
      <c r="J41" s="63">
        <v>0</v>
      </c>
      <c r="K41" s="63">
        <v>6000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V41" s="51"/>
    </row>
    <row r="42" spans="1:20" ht="39" customHeight="1" hidden="1">
      <c r="A42" s="13"/>
      <c r="B42" s="14"/>
      <c r="C42" s="14">
        <v>4400</v>
      </c>
      <c r="D42" s="96" t="s">
        <v>202</v>
      </c>
      <c r="E42" s="41"/>
      <c r="F42" s="41"/>
      <c r="G42" s="5">
        <v>72000</v>
      </c>
      <c r="H42" s="62">
        <v>72000</v>
      </c>
      <c r="I42" s="62">
        <v>72000</v>
      </c>
      <c r="J42" s="62">
        <v>0</v>
      </c>
      <c r="K42" s="62">
        <v>72000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</row>
    <row r="43" spans="1:20" ht="19.5" customHeight="1" hidden="1">
      <c r="A43" s="13"/>
      <c r="B43" s="14"/>
      <c r="C43" s="14" t="s">
        <v>57</v>
      </c>
      <c r="D43" s="96" t="s">
        <v>64</v>
      </c>
      <c r="E43" s="41"/>
      <c r="F43" s="41"/>
      <c r="G43" s="5">
        <v>2800</v>
      </c>
      <c r="H43" s="62">
        <v>2800</v>
      </c>
      <c r="I43" s="62">
        <v>2800</v>
      </c>
      <c r="J43" s="62">
        <v>0</v>
      </c>
      <c r="K43" s="62">
        <v>2800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</row>
    <row r="44" spans="1:20" ht="25.5" customHeight="1">
      <c r="A44" s="13"/>
      <c r="B44" s="14"/>
      <c r="C44" s="14" t="s">
        <v>68</v>
      </c>
      <c r="D44" s="96" t="s">
        <v>70</v>
      </c>
      <c r="E44" s="41"/>
      <c r="F44" s="41">
        <v>50</v>
      </c>
      <c r="G44" s="5">
        <v>7950</v>
      </c>
      <c r="H44" s="62">
        <v>7950</v>
      </c>
      <c r="I44" s="62">
        <v>7950</v>
      </c>
      <c r="J44" s="62">
        <v>0</v>
      </c>
      <c r="K44" s="62">
        <v>7950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</row>
    <row r="45" spans="1:20" ht="25.5" hidden="1">
      <c r="A45" s="13"/>
      <c r="B45" s="14"/>
      <c r="C45" s="14">
        <v>6050</v>
      </c>
      <c r="D45" s="96" t="s">
        <v>71</v>
      </c>
      <c r="E45" s="92"/>
      <c r="F45" s="92"/>
      <c r="G45" s="74">
        <v>166530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166530</v>
      </c>
      <c r="R45" s="69">
        <v>166530</v>
      </c>
      <c r="S45" s="69">
        <v>0</v>
      </c>
      <c r="T45" s="69">
        <v>0</v>
      </c>
    </row>
    <row r="46" spans="1:20" ht="25.5" customHeight="1" hidden="1">
      <c r="A46" s="13"/>
      <c r="B46" s="14"/>
      <c r="C46" s="14">
        <v>6060</v>
      </c>
      <c r="D46" s="96" t="s">
        <v>101</v>
      </c>
      <c r="E46" s="41"/>
      <c r="F46" s="41">
        <v>0</v>
      </c>
      <c r="G46" s="5">
        <v>223340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223340</v>
      </c>
      <c r="R46" s="73">
        <v>223340</v>
      </c>
      <c r="S46" s="73">
        <v>0</v>
      </c>
      <c r="T46" s="73">
        <v>0</v>
      </c>
    </row>
    <row r="47" spans="1:20" s="81" customFormat="1" ht="25.5" hidden="1">
      <c r="A47" s="45"/>
      <c r="B47" s="46">
        <v>70021</v>
      </c>
      <c r="C47" s="46"/>
      <c r="D47" s="95" t="s">
        <v>196</v>
      </c>
      <c r="E47" s="124"/>
      <c r="F47" s="124"/>
      <c r="G47" s="47">
        <f>G48</f>
        <v>55000</v>
      </c>
      <c r="H47" s="47">
        <f aca="true" t="shared" si="6" ref="H47:T47">H48</f>
        <v>0</v>
      </c>
      <c r="I47" s="47">
        <f t="shared" si="6"/>
        <v>0</v>
      </c>
      <c r="J47" s="47">
        <f t="shared" si="6"/>
        <v>0</v>
      </c>
      <c r="K47" s="47">
        <f t="shared" si="6"/>
        <v>0</v>
      </c>
      <c r="L47" s="47">
        <f t="shared" si="6"/>
        <v>0</v>
      </c>
      <c r="M47" s="47">
        <f t="shared" si="6"/>
        <v>0</v>
      </c>
      <c r="N47" s="47">
        <f t="shared" si="6"/>
        <v>0</v>
      </c>
      <c r="O47" s="47">
        <f t="shared" si="6"/>
        <v>0</v>
      </c>
      <c r="P47" s="47">
        <f t="shared" si="6"/>
        <v>0</v>
      </c>
      <c r="Q47" s="47">
        <f t="shared" si="6"/>
        <v>55000</v>
      </c>
      <c r="R47" s="47">
        <f t="shared" si="6"/>
        <v>0</v>
      </c>
      <c r="S47" s="47">
        <f t="shared" si="6"/>
        <v>0</v>
      </c>
      <c r="T47" s="47">
        <f t="shared" si="6"/>
        <v>55000</v>
      </c>
    </row>
    <row r="48" spans="1:20" ht="51" hidden="1">
      <c r="A48" s="13"/>
      <c r="B48" s="14"/>
      <c r="C48" s="14">
        <v>6010</v>
      </c>
      <c r="D48" s="96" t="s">
        <v>197</v>
      </c>
      <c r="E48" s="41"/>
      <c r="F48" s="41"/>
      <c r="G48" s="5">
        <v>55000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55000</v>
      </c>
      <c r="R48" s="62">
        <v>0</v>
      </c>
      <c r="S48" s="62">
        <v>0</v>
      </c>
      <c r="T48" s="62">
        <v>55000</v>
      </c>
    </row>
    <row r="49" spans="1:20" ht="12.75" hidden="1">
      <c r="A49" s="34"/>
      <c r="B49" s="35"/>
      <c r="C49" s="35"/>
      <c r="D49" s="97"/>
      <c r="E49" s="125"/>
      <c r="F49" s="125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9.5" customHeight="1" hidden="1">
      <c r="A50" s="27">
        <v>710</v>
      </c>
      <c r="B50" s="28"/>
      <c r="C50" s="28"/>
      <c r="D50" s="98" t="s">
        <v>199</v>
      </c>
      <c r="E50" s="126"/>
      <c r="F50" s="126"/>
      <c r="G50" s="18">
        <f>SUM(G51)</f>
        <v>10000</v>
      </c>
      <c r="H50" s="18">
        <f aca="true" t="shared" si="7" ref="H50:T51">SUM(H51)</f>
        <v>10000</v>
      </c>
      <c r="I50" s="18">
        <f t="shared" si="7"/>
        <v>10000</v>
      </c>
      <c r="J50" s="18">
        <f t="shared" si="7"/>
        <v>0</v>
      </c>
      <c r="K50" s="18">
        <f t="shared" si="7"/>
        <v>10000</v>
      </c>
      <c r="L50" s="18">
        <f t="shared" si="7"/>
        <v>0</v>
      </c>
      <c r="M50" s="18">
        <f t="shared" si="7"/>
        <v>0</v>
      </c>
      <c r="N50" s="18">
        <f t="shared" si="7"/>
        <v>0</v>
      </c>
      <c r="O50" s="18">
        <f t="shared" si="7"/>
        <v>0</v>
      </c>
      <c r="P50" s="18">
        <f t="shared" si="7"/>
        <v>0</v>
      </c>
      <c r="Q50" s="18">
        <f t="shared" si="7"/>
        <v>0</v>
      </c>
      <c r="R50" s="18">
        <f t="shared" si="7"/>
        <v>0</v>
      </c>
      <c r="S50" s="18">
        <f t="shared" si="7"/>
        <v>0</v>
      </c>
      <c r="T50" s="18">
        <f t="shared" si="7"/>
        <v>0</v>
      </c>
    </row>
    <row r="51" spans="1:20" s="81" customFormat="1" ht="25.5" hidden="1">
      <c r="A51" s="85"/>
      <c r="B51" s="46">
        <v>71004</v>
      </c>
      <c r="C51" s="46"/>
      <c r="D51" s="95" t="s">
        <v>200</v>
      </c>
      <c r="E51" s="124"/>
      <c r="F51" s="124"/>
      <c r="G51" s="47">
        <f>SUM(G52)</f>
        <v>10000</v>
      </c>
      <c r="H51" s="47">
        <f t="shared" si="7"/>
        <v>10000</v>
      </c>
      <c r="I51" s="47">
        <f t="shared" si="7"/>
        <v>10000</v>
      </c>
      <c r="J51" s="47">
        <f t="shared" si="7"/>
        <v>0</v>
      </c>
      <c r="K51" s="47">
        <f t="shared" si="7"/>
        <v>10000</v>
      </c>
      <c r="L51" s="47">
        <f t="shared" si="7"/>
        <v>0</v>
      </c>
      <c r="M51" s="47">
        <f t="shared" si="7"/>
        <v>0</v>
      </c>
      <c r="N51" s="47">
        <f t="shared" si="7"/>
        <v>0</v>
      </c>
      <c r="O51" s="47">
        <f t="shared" si="7"/>
        <v>0</v>
      </c>
      <c r="P51" s="47">
        <f t="shared" si="7"/>
        <v>0</v>
      </c>
      <c r="Q51" s="47">
        <f t="shared" si="7"/>
        <v>0</v>
      </c>
      <c r="R51" s="47">
        <f t="shared" si="7"/>
        <v>0</v>
      </c>
      <c r="S51" s="47">
        <f t="shared" si="7"/>
        <v>0</v>
      </c>
      <c r="T51" s="47">
        <f t="shared" si="7"/>
        <v>0</v>
      </c>
    </row>
    <row r="52" spans="1:20" ht="19.5" customHeight="1" hidden="1">
      <c r="A52" s="29"/>
      <c r="B52" s="30"/>
      <c r="C52" s="30">
        <v>4300</v>
      </c>
      <c r="D52" s="100" t="s">
        <v>63</v>
      </c>
      <c r="E52" s="41"/>
      <c r="F52" s="41"/>
      <c r="G52" s="31">
        <v>10000</v>
      </c>
      <c r="H52" s="62">
        <v>10000</v>
      </c>
      <c r="I52" s="62">
        <v>10000</v>
      </c>
      <c r="J52" s="62">
        <v>0</v>
      </c>
      <c r="K52" s="62">
        <v>10000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</row>
    <row r="53" spans="1:20" ht="12.75">
      <c r="A53" s="34"/>
      <c r="B53" s="35"/>
      <c r="C53" s="35"/>
      <c r="D53" s="97"/>
      <c r="E53" s="125"/>
      <c r="F53" s="125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9.5" customHeight="1">
      <c r="A54" s="9">
        <v>750</v>
      </c>
      <c r="B54" s="10"/>
      <c r="C54" s="10"/>
      <c r="D54" s="94" t="s">
        <v>8</v>
      </c>
      <c r="E54" s="43">
        <f>E55+E71+E77+E109+E112</f>
        <v>1200</v>
      </c>
      <c r="F54" s="43">
        <f>F55+F71+F77+F109+F112</f>
        <v>1200</v>
      </c>
      <c r="G54" s="11">
        <f aca="true" t="shared" si="8" ref="G54:T54">G55+G71+G77+G109+G112</f>
        <v>1874663</v>
      </c>
      <c r="H54" s="11">
        <f t="shared" si="8"/>
        <v>1831163</v>
      </c>
      <c r="I54" s="11">
        <f t="shared" si="8"/>
        <v>1766744</v>
      </c>
      <c r="J54" s="11">
        <f t="shared" si="8"/>
        <v>1159494</v>
      </c>
      <c r="K54" s="11">
        <f t="shared" si="8"/>
        <v>607250</v>
      </c>
      <c r="L54" s="11">
        <f t="shared" si="8"/>
        <v>0</v>
      </c>
      <c r="M54" s="11">
        <f t="shared" si="8"/>
        <v>64419</v>
      </c>
      <c r="N54" s="11">
        <f t="shared" si="8"/>
        <v>0</v>
      </c>
      <c r="O54" s="11">
        <f t="shared" si="8"/>
        <v>0</v>
      </c>
      <c r="P54" s="11">
        <f t="shared" si="8"/>
        <v>0</v>
      </c>
      <c r="Q54" s="11">
        <f t="shared" si="8"/>
        <v>43500</v>
      </c>
      <c r="R54" s="11">
        <f t="shared" si="8"/>
        <v>43500</v>
      </c>
      <c r="S54" s="11">
        <f t="shared" si="8"/>
        <v>0</v>
      </c>
      <c r="T54" s="11">
        <f t="shared" si="8"/>
        <v>0</v>
      </c>
    </row>
    <row r="55" spans="1:20" s="81" customFormat="1" ht="19.5" customHeight="1" hidden="1">
      <c r="A55" s="45"/>
      <c r="B55" s="46">
        <v>75011</v>
      </c>
      <c r="C55" s="46"/>
      <c r="D55" s="95" t="s">
        <v>9</v>
      </c>
      <c r="E55" s="124"/>
      <c r="F55" s="124"/>
      <c r="G55" s="48">
        <f aca="true" t="shared" si="9" ref="G55:T55">SUM(G56:G70)</f>
        <v>131584</v>
      </c>
      <c r="H55" s="48">
        <f t="shared" si="9"/>
        <v>131584</v>
      </c>
      <c r="I55" s="48">
        <f t="shared" si="9"/>
        <v>130984</v>
      </c>
      <c r="J55" s="48">
        <f t="shared" si="9"/>
        <v>87844</v>
      </c>
      <c r="K55" s="48">
        <f t="shared" si="9"/>
        <v>43140</v>
      </c>
      <c r="L55" s="48">
        <f t="shared" si="9"/>
        <v>0</v>
      </c>
      <c r="M55" s="48">
        <f t="shared" si="9"/>
        <v>600</v>
      </c>
      <c r="N55" s="48">
        <f t="shared" si="9"/>
        <v>0</v>
      </c>
      <c r="O55" s="48">
        <f t="shared" si="9"/>
        <v>0</v>
      </c>
      <c r="P55" s="48">
        <f t="shared" si="9"/>
        <v>0</v>
      </c>
      <c r="Q55" s="48">
        <f t="shared" si="9"/>
        <v>0</v>
      </c>
      <c r="R55" s="48">
        <f t="shared" si="9"/>
        <v>0</v>
      </c>
      <c r="S55" s="48">
        <f t="shared" si="9"/>
        <v>0</v>
      </c>
      <c r="T55" s="48">
        <f t="shared" si="9"/>
        <v>0</v>
      </c>
    </row>
    <row r="56" spans="1:20" ht="25.5" hidden="1">
      <c r="A56" s="13"/>
      <c r="B56" s="14"/>
      <c r="C56" s="14" t="s">
        <v>74</v>
      </c>
      <c r="D56" s="96" t="s">
        <v>91</v>
      </c>
      <c r="E56" s="41"/>
      <c r="F56" s="41"/>
      <c r="G56" s="5">
        <v>600</v>
      </c>
      <c r="H56" s="62">
        <v>600</v>
      </c>
      <c r="I56" s="62">
        <v>0</v>
      </c>
      <c r="J56" s="62">
        <v>0</v>
      </c>
      <c r="K56" s="62">
        <v>0</v>
      </c>
      <c r="L56" s="62">
        <v>0</v>
      </c>
      <c r="M56" s="62">
        <v>600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</row>
    <row r="57" spans="1:20" ht="25.5" hidden="1">
      <c r="A57" s="13"/>
      <c r="B57" s="14"/>
      <c r="C57" s="14">
        <v>4010</v>
      </c>
      <c r="D57" s="96" t="s">
        <v>92</v>
      </c>
      <c r="E57" s="41"/>
      <c r="F57" s="41"/>
      <c r="G57" s="5">
        <v>72100</v>
      </c>
      <c r="H57" s="62">
        <v>72100</v>
      </c>
      <c r="I57" s="62">
        <v>72100</v>
      </c>
      <c r="J57" s="62">
        <v>72100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</row>
    <row r="58" spans="1:20" ht="19.5" customHeight="1" hidden="1">
      <c r="A58" s="13"/>
      <c r="B58" s="14"/>
      <c r="C58" s="14">
        <v>4040</v>
      </c>
      <c r="D58" s="96" t="s">
        <v>93</v>
      </c>
      <c r="E58" s="41"/>
      <c r="F58" s="41"/>
      <c r="G58" s="5">
        <v>3424</v>
      </c>
      <c r="H58" s="62">
        <v>3424</v>
      </c>
      <c r="I58" s="62">
        <v>3424</v>
      </c>
      <c r="J58" s="62">
        <v>3424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</row>
    <row r="59" spans="1:20" ht="19.5" customHeight="1" hidden="1">
      <c r="A59" s="13"/>
      <c r="B59" s="14"/>
      <c r="C59" s="14">
        <v>4110</v>
      </c>
      <c r="D59" s="96" t="s">
        <v>59</v>
      </c>
      <c r="E59" s="41"/>
      <c r="F59" s="41"/>
      <c r="G59" s="5">
        <f>518+10952</f>
        <v>11470</v>
      </c>
      <c r="H59" s="62">
        <v>11470</v>
      </c>
      <c r="I59" s="62">
        <v>11470</v>
      </c>
      <c r="J59" s="62">
        <v>11470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</row>
    <row r="60" spans="1:20" ht="19.5" customHeight="1" hidden="1">
      <c r="A60" s="13"/>
      <c r="B60" s="14"/>
      <c r="C60" s="14">
        <v>4120</v>
      </c>
      <c r="D60" s="96" t="s">
        <v>94</v>
      </c>
      <c r="E60" s="41"/>
      <c r="F60" s="41"/>
      <c r="G60" s="5">
        <v>250</v>
      </c>
      <c r="H60" s="62">
        <v>250</v>
      </c>
      <c r="I60" s="62">
        <v>250</v>
      </c>
      <c r="J60" s="62">
        <v>250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</row>
    <row r="61" spans="1:20" ht="19.5" customHeight="1" hidden="1">
      <c r="A61" s="13"/>
      <c r="B61" s="14"/>
      <c r="C61" s="14">
        <v>4170</v>
      </c>
      <c r="D61" s="96" t="s">
        <v>60</v>
      </c>
      <c r="E61" s="41"/>
      <c r="F61" s="41"/>
      <c r="G61" s="5">
        <v>600</v>
      </c>
      <c r="H61" s="62">
        <v>600</v>
      </c>
      <c r="I61" s="62">
        <v>600</v>
      </c>
      <c r="J61" s="62">
        <v>600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</row>
    <row r="62" spans="1:20" ht="19.5" customHeight="1" hidden="1">
      <c r="A62" s="13"/>
      <c r="B62" s="14"/>
      <c r="C62" s="14" t="s">
        <v>75</v>
      </c>
      <c r="D62" s="96" t="s">
        <v>61</v>
      </c>
      <c r="E62" s="41"/>
      <c r="F62" s="41"/>
      <c r="G62" s="5">
        <v>20400</v>
      </c>
      <c r="H62" s="62">
        <v>20400</v>
      </c>
      <c r="I62" s="62">
        <v>20400</v>
      </c>
      <c r="J62" s="62">
        <v>0</v>
      </c>
      <c r="K62" s="62">
        <v>20400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</row>
    <row r="63" spans="1:20" ht="19.5" customHeight="1" hidden="1">
      <c r="A63" s="13"/>
      <c r="B63" s="14"/>
      <c r="C63" s="14" t="s">
        <v>76</v>
      </c>
      <c r="D63" s="96" t="s">
        <v>95</v>
      </c>
      <c r="E63" s="41"/>
      <c r="F63" s="41"/>
      <c r="G63" s="5">
        <v>200</v>
      </c>
      <c r="H63" s="62">
        <v>200</v>
      </c>
      <c r="I63" s="62">
        <v>200</v>
      </c>
      <c r="J63" s="62">
        <v>0</v>
      </c>
      <c r="K63" s="62">
        <v>200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</row>
    <row r="64" spans="1:20" ht="19.5" customHeight="1" hidden="1">
      <c r="A64" s="13"/>
      <c r="B64" s="14"/>
      <c r="C64" s="14" t="s">
        <v>72</v>
      </c>
      <c r="D64" s="96" t="s">
        <v>63</v>
      </c>
      <c r="E64" s="41"/>
      <c r="F64" s="41"/>
      <c r="G64" s="5">
        <v>17500</v>
      </c>
      <c r="H64" s="62">
        <v>17500</v>
      </c>
      <c r="I64" s="62">
        <v>17500</v>
      </c>
      <c r="J64" s="62">
        <v>0</v>
      </c>
      <c r="K64" s="62">
        <v>17500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</row>
    <row r="65" spans="1:20" ht="19.5" customHeight="1" hidden="1">
      <c r="A65" s="13"/>
      <c r="B65" s="14"/>
      <c r="C65" s="14" t="s">
        <v>77</v>
      </c>
      <c r="D65" s="96" t="s">
        <v>96</v>
      </c>
      <c r="E65" s="41"/>
      <c r="F65" s="41"/>
      <c r="G65" s="5">
        <v>100</v>
      </c>
      <c r="H65" s="62">
        <v>100</v>
      </c>
      <c r="I65" s="62">
        <v>100</v>
      </c>
      <c r="J65" s="62">
        <v>0</v>
      </c>
      <c r="K65" s="62">
        <v>100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</row>
    <row r="66" spans="1:20" ht="19.5" customHeight="1" hidden="1">
      <c r="A66" s="13"/>
      <c r="B66" s="14"/>
      <c r="C66" s="14">
        <v>4440</v>
      </c>
      <c r="D66" s="96" t="s">
        <v>97</v>
      </c>
      <c r="E66" s="41"/>
      <c r="F66" s="41"/>
      <c r="G66" s="5">
        <v>3090</v>
      </c>
      <c r="H66" s="62">
        <v>3090</v>
      </c>
      <c r="I66" s="62">
        <v>3090</v>
      </c>
      <c r="J66" s="62">
        <v>0</v>
      </c>
      <c r="K66" s="62">
        <v>3090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</row>
    <row r="67" spans="1:20" ht="25.5" hidden="1">
      <c r="A67" s="13"/>
      <c r="B67" s="14"/>
      <c r="C67" s="14">
        <v>4610</v>
      </c>
      <c r="D67" s="96" t="s">
        <v>70</v>
      </c>
      <c r="E67" s="41"/>
      <c r="F67" s="41"/>
      <c r="G67" s="5">
        <v>50</v>
      </c>
      <c r="H67" s="62">
        <v>50</v>
      </c>
      <c r="I67" s="62">
        <v>50</v>
      </c>
      <c r="J67" s="62">
        <v>0</v>
      </c>
      <c r="K67" s="62">
        <v>50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</row>
    <row r="68" spans="1:20" ht="25.5" customHeight="1" hidden="1">
      <c r="A68" s="13"/>
      <c r="B68" s="14"/>
      <c r="C68" s="14" t="s">
        <v>78</v>
      </c>
      <c r="D68" s="96" t="s">
        <v>98</v>
      </c>
      <c r="E68" s="41"/>
      <c r="F68" s="41"/>
      <c r="G68" s="5">
        <v>700</v>
      </c>
      <c r="H68" s="62">
        <v>700</v>
      </c>
      <c r="I68" s="62">
        <v>700</v>
      </c>
      <c r="J68" s="62">
        <v>0</v>
      </c>
      <c r="K68" s="62">
        <v>700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</row>
    <row r="69" spans="1:20" ht="39" customHeight="1" hidden="1">
      <c r="A69" s="13"/>
      <c r="B69" s="14"/>
      <c r="C69" s="14" t="s">
        <v>79</v>
      </c>
      <c r="D69" s="96" t="s">
        <v>99</v>
      </c>
      <c r="E69" s="41"/>
      <c r="F69" s="41"/>
      <c r="G69" s="5">
        <v>600</v>
      </c>
      <c r="H69" s="62">
        <v>600</v>
      </c>
      <c r="I69" s="62">
        <v>600</v>
      </c>
      <c r="J69" s="62">
        <v>0</v>
      </c>
      <c r="K69" s="62">
        <v>600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</row>
    <row r="70" spans="1:20" ht="25.5" hidden="1">
      <c r="A70" s="13"/>
      <c r="B70" s="14"/>
      <c r="C70" s="14" t="s">
        <v>80</v>
      </c>
      <c r="D70" s="96" t="s">
        <v>100</v>
      </c>
      <c r="E70" s="41"/>
      <c r="F70" s="41"/>
      <c r="G70" s="5">
        <v>500</v>
      </c>
      <c r="H70" s="62">
        <v>500</v>
      </c>
      <c r="I70" s="62">
        <v>500</v>
      </c>
      <c r="J70" s="62">
        <v>0</v>
      </c>
      <c r="K70" s="62">
        <v>500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</row>
    <row r="71" spans="1:20" s="81" customFormat="1" ht="20.25" customHeight="1" hidden="1">
      <c r="A71" s="45"/>
      <c r="B71" s="46">
        <v>75022</v>
      </c>
      <c r="C71" s="46"/>
      <c r="D71" s="95" t="s">
        <v>102</v>
      </c>
      <c r="E71" s="124"/>
      <c r="F71" s="124"/>
      <c r="G71" s="47">
        <f>SUM(G72:G76)</f>
        <v>63039</v>
      </c>
      <c r="H71" s="47">
        <f aca="true" t="shared" si="10" ref="H71:T71">SUM(H72:H76)</f>
        <v>63039</v>
      </c>
      <c r="I71" s="47">
        <f t="shared" si="10"/>
        <v>3220</v>
      </c>
      <c r="J71" s="47">
        <f t="shared" si="10"/>
        <v>0</v>
      </c>
      <c r="K71" s="47">
        <f t="shared" si="10"/>
        <v>3220</v>
      </c>
      <c r="L71" s="47">
        <f t="shared" si="10"/>
        <v>0</v>
      </c>
      <c r="M71" s="47">
        <f t="shared" si="10"/>
        <v>59819</v>
      </c>
      <c r="N71" s="47">
        <f t="shared" si="10"/>
        <v>0</v>
      </c>
      <c r="O71" s="47">
        <f t="shared" si="10"/>
        <v>0</v>
      </c>
      <c r="P71" s="47">
        <f t="shared" si="10"/>
        <v>0</v>
      </c>
      <c r="Q71" s="47">
        <f t="shared" si="10"/>
        <v>0</v>
      </c>
      <c r="R71" s="47">
        <f t="shared" si="10"/>
        <v>0</v>
      </c>
      <c r="S71" s="47">
        <f t="shared" si="10"/>
        <v>0</v>
      </c>
      <c r="T71" s="47">
        <f t="shared" si="10"/>
        <v>0</v>
      </c>
    </row>
    <row r="72" spans="1:20" ht="25.5" hidden="1">
      <c r="A72" s="13"/>
      <c r="B72" s="14"/>
      <c r="C72" s="14">
        <v>3030</v>
      </c>
      <c r="D72" s="96" t="s">
        <v>103</v>
      </c>
      <c r="E72" s="41"/>
      <c r="F72" s="41"/>
      <c r="G72" s="5">
        <v>59819</v>
      </c>
      <c r="H72" s="62">
        <v>59819</v>
      </c>
      <c r="I72" s="62">
        <v>0</v>
      </c>
      <c r="J72" s="62">
        <v>0</v>
      </c>
      <c r="K72" s="62">
        <v>0</v>
      </c>
      <c r="L72" s="62">
        <v>0</v>
      </c>
      <c r="M72" s="62">
        <v>59819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</row>
    <row r="73" spans="1:20" ht="19.5" customHeight="1" hidden="1">
      <c r="A73" s="13"/>
      <c r="B73" s="14"/>
      <c r="C73" s="14">
        <v>4210</v>
      </c>
      <c r="D73" s="96" t="s">
        <v>61</v>
      </c>
      <c r="E73" s="41"/>
      <c r="F73" s="41"/>
      <c r="G73" s="5">
        <v>1200</v>
      </c>
      <c r="H73" s="62">
        <v>1200</v>
      </c>
      <c r="I73" s="62">
        <v>1200</v>
      </c>
      <c r="J73" s="62">
        <v>0</v>
      </c>
      <c r="K73" s="62">
        <v>1200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</row>
    <row r="74" spans="1:20" ht="19.5" customHeight="1" hidden="1">
      <c r="A74" s="13"/>
      <c r="B74" s="14"/>
      <c r="C74" s="14" t="s">
        <v>72</v>
      </c>
      <c r="D74" s="96" t="s">
        <v>63</v>
      </c>
      <c r="E74" s="41"/>
      <c r="F74" s="41"/>
      <c r="G74" s="5">
        <v>500</v>
      </c>
      <c r="H74" s="62">
        <v>500</v>
      </c>
      <c r="I74" s="62">
        <v>500</v>
      </c>
      <c r="J74" s="62">
        <v>0</v>
      </c>
      <c r="K74" s="62">
        <v>500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</row>
    <row r="75" spans="1:20" ht="38.25" hidden="1">
      <c r="A75" s="13"/>
      <c r="B75" s="14"/>
      <c r="C75" s="14" t="s">
        <v>81</v>
      </c>
      <c r="D75" s="96" t="s">
        <v>104</v>
      </c>
      <c r="E75" s="41"/>
      <c r="F75" s="41"/>
      <c r="G75" s="5">
        <v>1020</v>
      </c>
      <c r="H75" s="62">
        <v>1020</v>
      </c>
      <c r="I75" s="62">
        <v>1020</v>
      </c>
      <c r="J75" s="62">
        <v>0</v>
      </c>
      <c r="K75" s="62">
        <v>1020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</row>
    <row r="76" spans="1:20" ht="38.25" hidden="1">
      <c r="A76" s="13"/>
      <c r="B76" s="14"/>
      <c r="C76" s="14" t="s">
        <v>79</v>
      </c>
      <c r="D76" s="96" t="s">
        <v>105</v>
      </c>
      <c r="E76" s="41"/>
      <c r="F76" s="41"/>
      <c r="G76" s="5">
        <v>500</v>
      </c>
      <c r="H76" s="62">
        <v>500</v>
      </c>
      <c r="I76" s="62">
        <v>500</v>
      </c>
      <c r="J76" s="62">
        <v>0</v>
      </c>
      <c r="K76" s="62">
        <v>500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</row>
    <row r="77" spans="1:20" s="81" customFormat="1" ht="25.5">
      <c r="A77" s="45"/>
      <c r="B77" s="46">
        <v>75023</v>
      </c>
      <c r="C77" s="46"/>
      <c r="D77" s="95" t="s">
        <v>10</v>
      </c>
      <c r="E77" s="124">
        <f>SUM(E78:E108)</f>
        <v>1200</v>
      </c>
      <c r="F77" s="124">
        <f>SUM(F78:F108)</f>
        <v>1200</v>
      </c>
      <c r="G77" s="48">
        <f>SUM(G78:G108)</f>
        <v>1633440</v>
      </c>
      <c r="H77" s="48">
        <f aca="true" t="shared" si="11" ref="H77:T77">SUM(H78:H108)</f>
        <v>1589940</v>
      </c>
      <c r="I77" s="48">
        <f t="shared" si="11"/>
        <v>1585940</v>
      </c>
      <c r="J77" s="48">
        <f t="shared" si="11"/>
        <v>1071650</v>
      </c>
      <c r="K77" s="48">
        <f t="shared" si="11"/>
        <v>514290</v>
      </c>
      <c r="L77" s="48">
        <f t="shared" si="11"/>
        <v>0</v>
      </c>
      <c r="M77" s="48">
        <f t="shared" si="11"/>
        <v>4000</v>
      </c>
      <c r="N77" s="48">
        <f t="shared" si="11"/>
        <v>0</v>
      </c>
      <c r="O77" s="48">
        <f t="shared" si="11"/>
        <v>0</v>
      </c>
      <c r="P77" s="48">
        <f t="shared" si="11"/>
        <v>0</v>
      </c>
      <c r="Q77" s="48">
        <f t="shared" si="11"/>
        <v>43500</v>
      </c>
      <c r="R77" s="48">
        <f t="shared" si="11"/>
        <v>43500</v>
      </c>
      <c r="S77" s="48">
        <f t="shared" si="11"/>
        <v>0</v>
      </c>
      <c r="T77" s="48">
        <f t="shared" si="11"/>
        <v>0</v>
      </c>
    </row>
    <row r="78" spans="1:20" ht="25.5" hidden="1">
      <c r="A78" s="13"/>
      <c r="B78" s="14"/>
      <c r="C78" s="14">
        <v>3020</v>
      </c>
      <c r="D78" s="96" t="s">
        <v>106</v>
      </c>
      <c r="E78" s="41"/>
      <c r="F78" s="41"/>
      <c r="G78" s="5">
        <v>4000</v>
      </c>
      <c r="H78" s="62">
        <v>4000</v>
      </c>
      <c r="I78" s="62">
        <v>0</v>
      </c>
      <c r="J78" s="62">
        <v>0</v>
      </c>
      <c r="K78" s="62">
        <v>0</v>
      </c>
      <c r="L78" s="62">
        <v>0</v>
      </c>
      <c r="M78" s="62">
        <v>4000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</row>
    <row r="79" spans="1:20" ht="25.5">
      <c r="A79" s="13"/>
      <c r="B79" s="14"/>
      <c r="C79" s="14">
        <v>4010</v>
      </c>
      <c r="D79" s="96" t="s">
        <v>92</v>
      </c>
      <c r="E79" s="41">
        <v>1200</v>
      </c>
      <c r="F79" s="41"/>
      <c r="G79" s="5">
        <v>841400</v>
      </c>
      <c r="H79" s="62">
        <v>841400</v>
      </c>
      <c r="I79" s="62">
        <v>841400</v>
      </c>
      <c r="J79" s="62">
        <v>841400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</row>
    <row r="80" spans="1:20" ht="19.5" customHeight="1">
      <c r="A80" s="13"/>
      <c r="B80" s="14"/>
      <c r="C80" s="14">
        <v>4040</v>
      </c>
      <c r="D80" s="96" t="s">
        <v>107</v>
      </c>
      <c r="E80" s="41"/>
      <c r="F80" s="41">
        <v>1200</v>
      </c>
      <c r="G80" s="5">
        <v>63760</v>
      </c>
      <c r="H80" s="62">
        <v>63760</v>
      </c>
      <c r="I80" s="62">
        <v>63760</v>
      </c>
      <c r="J80" s="62">
        <v>63760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</row>
    <row r="81" spans="1:20" ht="25.5" hidden="1">
      <c r="A81" s="13"/>
      <c r="B81" s="14"/>
      <c r="C81" s="14">
        <v>4110</v>
      </c>
      <c r="D81" s="96" t="s">
        <v>59</v>
      </c>
      <c r="E81" s="41"/>
      <c r="F81" s="41"/>
      <c r="G81" s="5">
        <f>9716+125038</f>
        <v>134754</v>
      </c>
      <c r="H81" s="62">
        <v>134754</v>
      </c>
      <c r="I81" s="62">
        <v>134754</v>
      </c>
      <c r="J81" s="62">
        <v>134754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</row>
    <row r="82" spans="1:20" ht="19.5" customHeight="1" hidden="1">
      <c r="A82" s="13"/>
      <c r="B82" s="14"/>
      <c r="C82" s="14">
        <v>4120</v>
      </c>
      <c r="D82" s="96" t="s">
        <v>94</v>
      </c>
      <c r="E82" s="41"/>
      <c r="F82" s="41"/>
      <c r="G82" s="5">
        <f>1568+20168</f>
        <v>21736</v>
      </c>
      <c r="H82" s="62">
        <v>21736</v>
      </c>
      <c r="I82" s="62">
        <v>21736</v>
      </c>
      <c r="J82" s="62">
        <v>21736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</row>
    <row r="83" spans="1:20" ht="19.5" customHeight="1" hidden="1">
      <c r="A83" s="13"/>
      <c r="B83" s="14"/>
      <c r="C83" s="14" t="s">
        <v>82</v>
      </c>
      <c r="D83" s="96" t="s">
        <v>108</v>
      </c>
      <c r="E83" s="41"/>
      <c r="F83" s="41"/>
      <c r="G83" s="5">
        <v>500</v>
      </c>
      <c r="H83" s="62">
        <v>500</v>
      </c>
      <c r="I83" s="62">
        <v>500</v>
      </c>
      <c r="J83" s="62">
        <v>0</v>
      </c>
      <c r="K83" s="62">
        <v>500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</row>
    <row r="84" spans="1:20" ht="19.5" customHeight="1" hidden="1">
      <c r="A84" s="13"/>
      <c r="B84" s="14"/>
      <c r="C84" s="14" t="s">
        <v>56</v>
      </c>
      <c r="D84" s="96" t="s">
        <v>60</v>
      </c>
      <c r="E84" s="41"/>
      <c r="F84" s="41"/>
      <c r="G84" s="5">
        <v>10000</v>
      </c>
      <c r="H84" s="62">
        <v>10000</v>
      </c>
      <c r="I84" s="62">
        <v>10000</v>
      </c>
      <c r="J84" s="62">
        <v>10000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</row>
    <row r="85" spans="1:20" ht="19.5" customHeight="1" hidden="1">
      <c r="A85" s="13"/>
      <c r="B85" s="14"/>
      <c r="C85" s="14">
        <v>4210</v>
      </c>
      <c r="D85" s="96" t="s">
        <v>61</v>
      </c>
      <c r="E85" s="41"/>
      <c r="F85" s="41"/>
      <c r="G85" s="5">
        <v>132000</v>
      </c>
      <c r="H85" s="62">
        <v>132000</v>
      </c>
      <c r="I85" s="62">
        <v>132000</v>
      </c>
      <c r="J85" s="62">
        <v>0</v>
      </c>
      <c r="K85" s="62">
        <v>132000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</row>
    <row r="86" spans="1:20" ht="25.5" hidden="1">
      <c r="A86" s="13"/>
      <c r="B86" s="14"/>
      <c r="C86" s="14" t="s">
        <v>83</v>
      </c>
      <c r="D86" s="96" t="s">
        <v>109</v>
      </c>
      <c r="E86" s="41"/>
      <c r="F86" s="41"/>
      <c r="G86" s="5">
        <v>200</v>
      </c>
      <c r="H86" s="62">
        <v>200</v>
      </c>
      <c r="I86" s="62">
        <v>200</v>
      </c>
      <c r="J86" s="62">
        <v>0</v>
      </c>
      <c r="K86" s="62">
        <v>200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</row>
    <row r="87" spans="1:20" ht="25.5" hidden="1">
      <c r="A87" s="13"/>
      <c r="B87" s="14"/>
      <c r="C87" s="14">
        <v>4240</v>
      </c>
      <c r="D87" s="96" t="s">
        <v>154</v>
      </c>
      <c r="E87" s="41"/>
      <c r="F87" s="41"/>
      <c r="G87" s="5">
        <v>600</v>
      </c>
      <c r="H87" s="62">
        <v>600</v>
      </c>
      <c r="I87" s="62">
        <v>600</v>
      </c>
      <c r="J87" s="62">
        <v>0</v>
      </c>
      <c r="K87" s="62">
        <v>600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</row>
    <row r="88" spans="1:20" ht="19.5" customHeight="1" hidden="1">
      <c r="A88" s="13"/>
      <c r="B88" s="14"/>
      <c r="C88" s="14">
        <v>4260</v>
      </c>
      <c r="D88" s="96" t="s">
        <v>69</v>
      </c>
      <c r="E88" s="41"/>
      <c r="F88" s="41"/>
      <c r="G88" s="5">
        <v>94000</v>
      </c>
      <c r="H88" s="62">
        <v>94000</v>
      </c>
      <c r="I88" s="62">
        <v>94000</v>
      </c>
      <c r="J88" s="62">
        <v>0</v>
      </c>
      <c r="K88" s="62">
        <v>94000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</row>
    <row r="89" spans="1:20" ht="19.5" customHeight="1" hidden="1">
      <c r="A89" s="13"/>
      <c r="B89" s="14"/>
      <c r="C89" s="14" t="s">
        <v>67</v>
      </c>
      <c r="D89" s="96" t="s">
        <v>62</v>
      </c>
      <c r="E89" s="41"/>
      <c r="F89" s="41"/>
      <c r="G89" s="5">
        <v>45000</v>
      </c>
      <c r="H89" s="62">
        <v>45000</v>
      </c>
      <c r="I89" s="62">
        <v>45000</v>
      </c>
      <c r="J89" s="62">
        <v>0</v>
      </c>
      <c r="K89" s="62">
        <v>45000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</row>
    <row r="90" spans="1:20" ht="19.5" customHeight="1" hidden="1">
      <c r="A90" s="13"/>
      <c r="B90" s="14"/>
      <c r="C90" s="14" t="s">
        <v>76</v>
      </c>
      <c r="D90" s="96" t="s">
        <v>95</v>
      </c>
      <c r="E90" s="41"/>
      <c r="F90" s="41"/>
      <c r="G90" s="5">
        <v>1800</v>
      </c>
      <c r="H90" s="62">
        <v>1800</v>
      </c>
      <c r="I90" s="62">
        <v>1800</v>
      </c>
      <c r="J90" s="62">
        <v>0</v>
      </c>
      <c r="K90" s="62">
        <v>1800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</row>
    <row r="91" spans="1:20" ht="19.5" customHeight="1" hidden="1">
      <c r="A91" s="13"/>
      <c r="B91" s="14"/>
      <c r="C91" s="14">
        <v>4300</v>
      </c>
      <c r="D91" s="96" t="s">
        <v>63</v>
      </c>
      <c r="E91" s="41"/>
      <c r="F91" s="41"/>
      <c r="G91" s="5">
        <v>80000</v>
      </c>
      <c r="H91" s="62">
        <v>80000</v>
      </c>
      <c r="I91" s="62">
        <v>80000</v>
      </c>
      <c r="J91" s="62">
        <v>0</v>
      </c>
      <c r="K91" s="62">
        <v>80000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</row>
    <row r="92" spans="1:20" ht="19.5" customHeight="1" hidden="1">
      <c r="A92" s="13"/>
      <c r="B92" s="14"/>
      <c r="C92" s="14" t="s">
        <v>85</v>
      </c>
      <c r="D92" s="96" t="s">
        <v>110</v>
      </c>
      <c r="E92" s="41"/>
      <c r="F92" s="41"/>
      <c r="G92" s="5">
        <v>2600</v>
      </c>
      <c r="H92" s="62">
        <v>2600</v>
      </c>
      <c r="I92" s="62">
        <v>2600</v>
      </c>
      <c r="J92" s="62">
        <v>0</v>
      </c>
      <c r="K92" s="62">
        <v>2600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</row>
    <row r="93" spans="1:20" ht="38.25" hidden="1">
      <c r="A93" s="13"/>
      <c r="B93" s="14"/>
      <c r="C93" s="14" t="s">
        <v>81</v>
      </c>
      <c r="D93" s="96" t="s">
        <v>111</v>
      </c>
      <c r="E93" s="41"/>
      <c r="F93" s="41"/>
      <c r="G93" s="5">
        <v>6000</v>
      </c>
      <c r="H93" s="62">
        <v>6000</v>
      </c>
      <c r="I93" s="62">
        <v>6000</v>
      </c>
      <c r="J93" s="62">
        <v>0</v>
      </c>
      <c r="K93" s="62">
        <v>6000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</row>
    <row r="94" spans="1:20" ht="38.25" hidden="1">
      <c r="A94" s="13"/>
      <c r="B94" s="14"/>
      <c r="C94" s="14" t="s">
        <v>86</v>
      </c>
      <c r="D94" s="96" t="s">
        <v>262</v>
      </c>
      <c r="E94" s="41"/>
      <c r="F94" s="41"/>
      <c r="G94" s="5">
        <v>9000</v>
      </c>
      <c r="H94" s="62">
        <v>9000</v>
      </c>
      <c r="I94" s="62">
        <v>9000</v>
      </c>
      <c r="J94" s="62">
        <v>0</v>
      </c>
      <c r="K94" s="62">
        <v>9000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</row>
    <row r="95" spans="1:20" ht="25.5" hidden="1">
      <c r="A95" s="13"/>
      <c r="B95" s="14"/>
      <c r="C95" s="14">
        <v>4390</v>
      </c>
      <c r="D95" s="96" t="s">
        <v>195</v>
      </c>
      <c r="E95" s="41"/>
      <c r="F95" s="41"/>
      <c r="G95" s="5">
        <v>500</v>
      </c>
      <c r="H95" s="62">
        <v>500</v>
      </c>
      <c r="I95" s="62">
        <v>500</v>
      </c>
      <c r="J95" s="62">
        <v>0</v>
      </c>
      <c r="K95" s="62">
        <v>500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</row>
    <row r="96" spans="1:20" ht="19.5" customHeight="1" hidden="1">
      <c r="A96" s="13"/>
      <c r="B96" s="14"/>
      <c r="C96" s="14">
        <v>4410</v>
      </c>
      <c r="D96" s="96" t="s">
        <v>96</v>
      </c>
      <c r="E96" s="41"/>
      <c r="F96" s="41"/>
      <c r="G96" s="5">
        <v>10000</v>
      </c>
      <c r="H96" s="62">
        <v>10000</v>
      </c>
      <c r="I96" s="62">
        <v>10000</v>
      </c>
      <c r="J96" s="62">
        <v>0</v>
      </c>
      <c r="K96" s="62">
        <v>10000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</row>
    <row r="97" spans="1:20" ht="19.5" customHeight="1" hidden="1">
      <c r="A97" s="13"/>
      <c r="B97" s="14"/>
      <c r="C97" s="14">
        <v>4430</v>
      </c>
      <c r="D97" s="96" t="s">
        <v>64</v>
      </c>
      <c r="E97" s="41"/>
      <c r="F97" s="41"/>
      <c r="G97" s="5">
        <v>18000</v>
      </c>
      <c r="H97" s="62">
        <v>18000</v>
      </c>
      <c r="I97" s="62">
        <v>18000</v>
      </c>
      <c r="J97" s="62">
        <v>0</v>
      </c>
      <c r="K97" s="62">
        <v>18000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</row>
    <row r="98" spans="1:20" ht="19.5" customHeight="1" hidden="1">
      <c r="A98" s="13"/>
      <c r="B98" s="14"/>
      <c r="C98" s="14">
        <v>4440</v>
      </c>
      <c r="D98" s="96" t="s">
        <v>97</v>
      </c>
      <c r="E98" s="41"/>
      <c r="F98" s="41"/>
      <c r="G98" s="5">
        <v>28220</v>
      </c>
      <c r="H98" s="62">
        <v>28220</v>
      </c>
      <c r="I98" s="62">
        <v>28220</v>
      </c>
      <c r="J98" s="62">
        <v>0</v>
      </c>
      <c r="K98" s="62">
        <v>28220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</row>
    <row r="99" spans="1:20" ht="19.5" customHeight="1" hidden="1">
      <c r="A99" s="13"/>
      <c r="B99" s="14"/>
      <c r="C99" s="14" t="s">
        <v>87</v>
      </c>
      <c r="D99" s="96" t="s">
        <v>11</v>
      </c>
      <c r="E99" s="41"/>
      <c r="F99" s="41"/>
      <c r="G99" s="5">
        <v>51810</v>
      </c>
      <c r="H99" s="62">
        <v>51810</v>
      </c>
      <c r="I99" s="62">
        <v>51810</v>
      </c>
      <c r="J99" s="62">
        <v>0</v>
      </c>
      <c r="K99" s="62">
        <v>51810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</row>
    <row r="100" spans="1:20" ht="25.5" hidden="1">
      <c r="A100" s="13"/>
      <c r="B100" s="14"/>
      <c r="C100" s="14" t="s">
        <v>88</v>
      </c>
      <c r="D100" s="96" t="s">
        <v>112</v>
      </c>
      <c r="E100" s="41"/>
      <c r="F100" s="41"/>
      <c r="G100" s="5">
        <v>550</v>
      </c>
      <c r="H100" s="62">
        <v>550</v>
      </c>
      <c r="I100" s="62">
        <v>550</v>
      </c>
      <c r="J100" s="62">
        <v>0</v>
      </c>
      <c r="K100" s="62">
        <v>550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</row>
    <row r="101" spans="1:20" ht="19.5" customHeight="1" hidden="1">
      <c r="A101" s="13"/>
      <c r="B101" s="14"/>
      <c r="C101" s="14">
        <v>4510</v>
      </c>
      <c r="D101" s="96" t="s">
        <v>198</v>
      </c>
      <c r="E101" s="41"/>
      <c r="F101" s="41"/>
      <c r="G101" s="5">
        <v>300</v>
      </c>
      <c r="H101" s="62">
        <v>300</v>
      </c>
      <c r="I101" s="62">
        <v>300</v>
      </c>
      <c r="J101" s="62">
        <v>0</v>
      </c>
      <c r="K101" s="62">
        <v>300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</row>
    <row r="102" spans="1:20" ht="19.5" customHeight="1" hidden="1">
      <c r="A102" s="13"/>
      <c r="B102" s="14"/>
      <c r="C102" s="14" t="s">
        <v>89</v>
      </c>
      <c r="D102" s="96" t="s">
        <v>113</v>
      </c>
      <c r="E102" s="41"/>
      <c r="F102" s="41"/>
      <c r="G102" s="5">
        <v>5000</v>
      </c>
      <c r="H102" s="62">
        <v>5000</v>
      </c>
      <c r="I102" s="62">
        <v>5000</v>
      </c>
      <c r="J102" s="62">
        <v>0</v>
      </c>
      <c r="K102" s="62">
        <v>5000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</row>
    <row r="103" spans="1:20" ht="19.5" customHeight="1" hidden="1">
      <c r="A103" s="13"/>
      <c r="B103" s="14"/>
      <c r="C103" s="14">
        <v>4580</v>
      </c>
      <c r="D103" s="96" t="s">
        <v>7</v>
      </c>
      <c r="E103" s="41"/>
      <c r="F103" s="41"/>
      <c r="G103" s="5">
        <v>10</v>
      </c>
      <c r="H103" s="62">
        <v>10</v>
      </c>
      <c r="I103" s="62">
        <v>10</v>
      </c>
      <c r="J103" s="62">
        <v>0</v>
      </c>
      <c r="K103" s="62">
        <v>10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</row>
    <row r="104" spans="1:20" ht="25.5" hidden="1">
      <c r="A104" s="13"/>
      <c r="B104" s="14"/>
      <c r="C104" s="14" t="s">
        <v>68</v>
      </c>
      <c r="D104" s="96" t="s">
        <v>70</v>
      </c>
      <c r="E104" s="41"/>
      <c r="F104" s="41"/>
      <c r="G104" s="5">
        <v>500</v>
      </c>
      <c r="H104" s="62">
        <v>500</v>
      </c>
      <c r="I104" s="62">
        <v>500</v>
      </c>
      <c r="J104" s="62">
        <v>0</v>
      </c>
      <c r="K104" s="62">
        <v>500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</row>
    <row r="105" spans="1:20" ht="25.5" customHeight="1" hidden="1">
      <c r="A105" s="13"/>
      <c r="B105" s="14"/>
      <c r="C105" s="14" t="s">
        <v>78</v>
      </c>
      <c r="D105" s="96" t="s">
        <v>98</v>
      </c>
      <c r="E105" s="41"/>
      <c r="F105" s="41"/>
      <c r="G105" s="5">
        <v>7000</v>
      </c>
      <c r="H105" s="62">
        <v>7000</v>
      </c>
      <c r="I105" s="62">
        <v>7000</v>
      </c>
      <c r="J105" s="62">
        <v>0</v>
      </c>
      <c r="K105" s="62">
        <v>7000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</row>
    <row r="106" spans="1:20" ht="38.25" hidden="1">
      <c r="A106" s="13"/>
      <c r="B106" s="14"/>
      <c r="C106" s="14" t="s">
        <v>79</v>
      </c>
      <c r="D106" s="96" t="s">
        <v>105</v>
      </c>
      <c r="E106" s="41"/>
      <c r="F106" s="41"/>
      <c r="G106" s="5">
        <v>4000</v>
      </c>
      <c r="H106" s="62">
        <v>4000</v>
      </c>
      <c r="I106" s="62">
        <v>4000</v>
      </c>
      <c r="J106" s="62">
        <v>0</v>
      </c>
      <c r="K106" s="62">
        <v>4000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</row>
    <row r="107" spans="1:20" ht="25.5" hidden="1">
      <c r="A107" s="13"/>
      <c r="B107" s="14"/>
      <c r="C107" s="14" t="s">
        <v>80</v>
      </c>
      <c r="D107" s="96" t="s">
        <v>100</v>
      </c>
      <c r="E107" s="41"/>
      <c r="F107" s="41"/>
      <c r="G107" s="5">
        <v>16700</v>
      </c>
      <c r="H107" s="62">
        <v>16700</v>
      </c>
      <c r="I107" s="62">
        <v>16700</v>
      </c>
      <c r="J107" s="62">
        <v>0</v>
      </c>
      <c r="K107" s="62">
        <v>16700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</row>
    <row r="108" spans="1:20" ht="25.5" hidden="1">
      <c r="A108" s="13"/>
      <c r="B108" s="14"/>
      <c r="C108" s="14">
        <v>6060</v>
      </c>
      <c r="D108" s="96" t="s">
        <v>101</v>
      </c>
      <c r="E108" s="41"/>
      <c r="F108" s="41"/>
      <c r="G108" s="5">
        <v>43500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43500</v>
      </c>
      <c r="R108" s="62">
        <v>43500</v>
      </c>
      <c r="S108" s="62">
        <v>0</v>
      </c>
      <c r="T108" s="62">
        <v>0</v>
      </c>
    </row>
    <row r="109" spans="1:20" s="81" customFormat="1" ht="25.5" hidden="1">
      <c r="A109" s="45"/>
      <c r="B109" s="46" t="s">
        <v>73</v>
      </c>
      <c r="C109" s="46"/>
      <c r="D109" s="95" t="s">
        <v>114</v>
      </c>
      <c r="E109" s="124"/>
      <c r="F109" s="124"/>
      <c r="G109" s="47">
        <f>SUM(G110:G111)</f>
        <v>26000</v>
      </c>
      <c r="H109" s="47">
        <f aca="true" t="shared" si="12" ref="H109:T109">SUM(H110:H111)</f>
        <v>26000</v>
      </c>
      <c r="I109" s="47">
        <f t="shared" si="12"/>
        <v>26000</v>
      </c>
      <c r="J109" s="47">
        <f t="shared" si="12"/>
        <v>0</v>
      </c>
      <c r="K109" s="47">
        <f t="shared" si="12"/>
        <v>26000</v>
      </c>
      <c r="L109" s="47">
        <f t="shared" si="12"/>
        <v>0</v>
      </c>
      <c r="M109" s="47">
        <f t="shared" si="12"/>
        <v>0</v>
      </c>
      <c r="N109" s="47">
        <f t="shared" si="12"/>
        <v>0</v>
      </c>
      <c r="O109" s="47">
        <f t="shared" si="12"/>
        <v>0</v>
      </c>
      <c r="P109" s="47">
        <f t="shared" si="12"/>
        <v>0</v>
      </c>
      <c r="Q109" s="47">
        <f t="shared" si="12"/>
        <v>0</v>
      </c>
      <c r="R109" s="47">
        <f t="shared" si="12"/>
        <v>0</v>
      </c>
      <c r="S109" s="47">
        <f t="shared" si="12"/>
        <v>0</v>
      </c>
      <c r="T109" s="47">
        <f t="shared" si="12"/>
        <v>0</v>
      </c>
    </row>
    <row r="110" spans="1:20" ht="19.5" customHeight="1" hidden="1">
      <c r="A110" s="13"/>
      <c r="B110" s="14"/>
      <c r="C110" s="14" t="s">
        <v>75</v>
      </c>
      <c r="D110" s="96" t="s">
        <v>61</v>
      </c>
      <c r="E110" s="41"/>
      <c r="F110" s="41"/>
      <c r="G110" s="5">
        <v>16000</v>
      </c>
      <c r="H110" s="62">
        <v>16000</v>
      </c>
      <c r="I110" s="62">
        <v>16000</v>
      </c>
      <c r="J110" s="62">
        <v>0</v>
      </c>
      <c r="K110" s="62">
        <v>16000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</row>
    <row r="111" spans="1:20" ht="19.5" customHeight="1" hidden="1">
      <c r="A111" s="13"/>
      <c r="B111" s="14"/>
      <c r="C111" s="14" t="s">
        <v>72</v>
      </c>
      <c r="D111" s="96" t="s">
        <v>63</v>
      </c>
      <c r="E111" s="41"/>
      <c r="F111" s="41"/>
      <c r="G111" s="5">
        <v>10000</v>
      </c>
      <c r="H111" s="62">
        <v>10000</v>
      </c>
      <c r="I111" s="62">
        <v>10000</v>
      </c>
      <c r="J111" s="62">
        <v>0</v>
      </c>
      <c r="K111" s="62">
        <v>10000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</row>
    <row r="112" spans="1:20" s="81" customFormat="1" ht="19.5" customHeight="1" hidden="1">
      <c r="A112" s="45"/>
      <c r="B112" s="46">
        <v>75095</v>
      </c>
      <c r="C112" s="46"/>
      <c r="D112" s="95" t="s">
        <v>6</v>
      </c>
      <c r="E112" s="124"/>
      <c r="F112" s="124"/>
      <c r="G112" s="47">
        <f>SUM(G113:G115)</f>
        <v>20600</v>
      </c>
      <c r="H112" s="47">
        <f aca="true" t="shared" si="13" ref="H112:T112">SUM(H113:H115)</f>
        <v>20600</v>
      </c>
      <c r="I112" s="47">
        <f t="shared" si="13"/>
        <v>20600</v>
      </c>
      <c r="J112" s="47">
        <f t="shared" si="13"/>
        <v>0</v>
      </c>
      <c r="K112" s="47">
        <f t="shared" si="13"/>
        <v>20600</v>
      </c>
      <c r="L112" s="47">
        <f t="shared" si="13"/>
        <v>0</v>
      </c>
      <c r="M112" s="47">
        <f t="shared" si="13"/>
        <v>0</v>
      </c>
      <c r="N112" s="47">
        <f t="shared" si="13"/>
        <v>0</v>
      </c>
      <c r="O112" s="47">
        <f t="shared" si="13"/>
        <v>0</v>
      </c>
      <c r="P112" s="47">
        <f t="shared" si="13"/>
        <v>0</v>
      </c>
      <c r="Q112" s="47">
        <f t="shared" si="13"/>
        <v>0</v>
      </c>
      <c r="R112" s="47">
        <f t="shared" si="13"/>
        <v>0</v>
      </c>
      <c r="S112" s="47">
        <f t="shared" si="13"/>
        <v>0</v>
      </c>
      <c r="T112" s="47">
        <f t="shared" si="13"/>
        <v>0</v>
      </c>
    </row>
    <row r="113" spans="1:20" ht="38.25" hidden="1">
      <c r="A113" s="13"/>
      <c r="B113" s="14"/>
      <c r="C113" s="14" t="s">
        <v>90</v>
      </c>
      <c r="D113" s="96" t="s">
        <v>115</v>
      </c>
      <c r="E113" s="41"/>
      <c r="F113" s="41"/>
      <c r="G113" s="5">
        <v>5600</v>
      </c>
      <c r="H113" s="62">
        <v>5600</v>
      </c>
      <c r="I113" s="62">
        <v>5600</v>
      </c>
      <c r="J113" s="62">
        <v>0</v>
      </c>
      <c r="K113" s="62">
        <v>5600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</row>
    <row r="114" spans="1:20" ht="19.5" customHeight="1" hidden="1">
      <c r="A114" s="13"/>
      <c r="B114" s="14"/>
      <c r="C114" s="14">
        <v>4210</v>
      </c>
      <c r="D114" s="96" t="s">
        <v>61</v>
      </c>
      <c r="E114" s="41"/>
      <c r="F114" s="41"/>
      <c r="G114" s="5">
        <v>9000</v>
      </c>
      <c r="H114" s="62">
        <v>9000</v>
      </c>
      <c r="I114" s="62">
        <v>9000</v>
      </c>
      <c r="J114" s="62">
        <v>0</v>
      </c>
      <c r="K114" s="62">
        <v>9000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</row>
    <row r="115" spans="1:20" ht="19.5" customHeight="1" hidden="1">
      <c r="A115" s="13"/>
      <c r="B115" s="14"/>
      <c r="C115" s="14" t="s">
        <v>72</v>
      </c>
      <c r="D115" s="96" t="s">
        <v>63</v>
      </c>
      <c r="E115" s="41"/>
      <c r="F115" s="41"/>
      <c r="G115" s="5">
        <v>6000</v>
      </c>
      <c r="H115" s="62">
        <v>6000</v>
      </c>
      <c r="I115" s="62">
        <v>6000</v>
      </c>
      <c r="J115" s="62">
        <v>0</v>
      </c>
      <c r="K115" s="62">
        <v>6000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</row>
    <row r="116" spans="1:20" ht="12.75" hidden="1">
      <c r="A116" s="34"/>
      <c r="B116" s="35"/>
      <c r="C116" s="35"/>
      <c r="D116" s="97"/>
      <c r="E116" s="125"/>
      <c r="F116" s="125"/>
      <c r="G116" s="323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5"/>
    </row>
    <row r="117" spans="1:20" ht="42.75" customHeight="1" hidden="1">
      <c r="A117" s="33">
        <v>751</v>
      </c>
      <c r="B117" s="28"/>
      <c r="C117" s="28"/>
      <c r="D117" s="98" t="s">
        <v>124</v>
      </c>
      <c r="E117" s="126"/>
      <c r="F117" s="126"/>
      <c r="G117" s="7">
        <f>SUM(G118)</f>
        <v>1150</v>
      </c>
      <c r="H117" s="66">
        <v>1150</v>
      </c>
      <c r="I117" s="66">
        <v>1150</v>
      </c>
      <c r="J117" s="66">
        <v>1106</v>
      </c>
      <c r="K117" s="66">
        <v>44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</row>
    <row r="118" spans="1:20" s="81" customFormat="1" ht="25.5" customHeight="1" hidden="1">
      <c r="A118" s="45"/>
      <c r="B118" s="46">
        <v>75101</v>
      </c>
      <c r="C118" s="46"/>
      <c r="D118" s="95" t="s">
        <v>125</v>
      </c>
      <c r="E118" s="124"/>
      <c r="F118" s="124"/>
      <c r="G118" s="48">
        <v>1150</v>
      </c>
      <c r="H118" s="86">
        <v>1150</v>
      </c>
      <c r="I118" s="48">
        <v>1150</v>
      </c>
      <c r="J118" s="86">
        <v>1106</v>
      </c>
      <c r="K118" s="86">
        <v>44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</row>
    <row r="119" spans="1:20" ht="25.5" customHeight="1" hidden="1">
      <c r="A119" s="23"/>
      <c r="B119" s="24"/>
      <c r="C119" s="24" t="s">
        <v>119</v>
      </c>
      <c r="D119" s="99" t="s">
        <v>92</v>
      </c>
      <c r="E119" s="44"/>
      <c r="F119" s="44"/>
      <c r="G119" s="6">
        <v>960</v>
      </c>
      <c r="H119" s="62">
        <v>960</v>
      </c>
      <c r="I119" s="62">
        <v>960</v>
      </c>
      <c r="J119" s="62">
        <v>960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</row>
    <row r="120" spans="1:20" ht="19.5" customHeight="1" hidden="1">
      <c r="A120" s="23"/>
      <c r="B120" s="24"/>
      <c r="C120" s="24">
        <v>4110</v>
      </c>
      <c r="D120" s="99" t="s">
        <v>126</v>
      </c>
      <c r="E120" s="44"/>
      <c r="F120" s="44"/>
      <c r="G120" s="6">
        <v>146</v>
      </c>
      <c r="H120" s="62">
        <v>146</v>
      </c>
      <c r="I120" s="62">
        <v>146</v>
      </c>
      <c r="J120" s="62">
        <v>146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</row>
    <row r="121" spans="1:20" ht="19.5" customHeight="1" hidden="1">
      <c r="A121" s="23"/>
      <c r="B121" s="24"/>
      <c r="C121" s="24">
        <v>4300</v>
      </c>
      <c r="D121" s="99" t="s">
        <v>63</v>
      </c>
      <c r="E121" s="44"/>
      <c r="F121" s="44"/>
      <c r="G121" s="65" t="s">
        <v>264</v>
      </c>
      <c r="H121" s="62">
        <v>44</v>
      </c>
      <c r="I121" s="62">
        <v>44</v>
      </c>
      <c r="J121" s="62"/>
      <c r="K121" s="62">
        <v>44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</row>
    <row r="122" spans="1:20" ht="12.75" hidden="1">
      <c r="A122" s="34"/>
      <c r="B122" s="35"/>
      <c r="C122" s="35"/>
      <c r="D122" s="97"/>
      <c r="E122" s="129"/>
      <c r="F122" s="129"/>
      <c r="G122" s="326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8"/>
    </row>
    <row r="123" spans="1:20" ht="25.5" hidden="1">
      <c r="A123" s="33">
        <v>754</v>
      </c>
      <c r="B123" s="28"/>
      <c r="C123" s="28"/>
      <c r="D123" s="98" t="s">
        <v>127</v>
      </c>
      <c r="E123" s="126"/>
      <c r="F123" s="126"/>
      <c r="G123" s="18">
        <f aca="true" t="shared" si="14" ref="G123:T123">G124+G134+G143</f>
        <v>56542</v>
      </c>
      <c r="H123" s="18">
        <f t="shared" si="14"/>
        <v>36542</v>
      </c>
      <c r="I123" s="18">
        <f t="shared" si="14"/>
        <v>31242</v>
      </c>
      <c r="J123" s="18">
        <f t="shared" si="14"/>
        <v>9992</v>
      </c>
      <c r="K123" s="18">
        <f t="shared" si="14"/>
        <v>21250</v>
      </c>
      <c r="L123" s="18">
        <f t="shared" si="14"/>
        <v>0</v>
      </c>
      <c r="M123" s="18">
        <f t="shared" si="14"/>
        <v>5300</v>
      </c>
      <c r="N123" s="18">
        <f t="shared" si="14"/>
        <v>0</v>
      </c>
      <c r="O123" s="18">
        <f t="shared" si="14"/>
        <v>0</v>
      </c>
      <c r="P123" s="18">
        <f t="shared" si="14"/>
        <v>0</v>
      </c>
      <c r="Q123" s="18">
        <f t="shared" si="14"/>
        <v>20000</v>
      </c>
      <c r="R123" s="18">
        <f t="shared" si="14"/>
        <v>20000</v>
      </c>
      <c r="S123" s="18">
        <f t="shared" si="14"/>
        <v>0</v>
      </c>
      <c r="T123" s="18">
        <f t="shared" si="14"/>
        <v>0</v>
      </c>
    </row>
    <row r="124" spans="1:20" s="81" customFormat="1" ht="19.5" customHeight="1" hidden="1">
      <c r="A124" s="45"/>
      <c r="B124" s="46">
        <v>75412</v>
      </c>
      <c r="C124" s="46"/>
      <c r="D124" s="95" t="s">
        <v>128</v>
      </c>
      <c r="E124" s="124"/>
      <c r="F124" s="124"/>
      <c r="G124" s="48">
        <f>SUM(G125:G133)</f>
        <v>34192</v>
      </c>
      <c r="H124" s="48">
        <f aca="true" t="shared" si="15" ref="H124:T124">SUM(H125:H133)</f>
        <v>34192</v>
      </c>
      <c r="I124" s="48">
        <f t="shared" si="15"/>
        <v>29192</v>
      </c>
      <c r="J124" s="48">
        <f t="shared" si="15"/>
        <v>9792</v>
      </c>
      <c r="K124" s="48">
        <f t="shared" si="15"/>
        <v>19400</v>
      </c>
      <c r="L124" s="48">
        <f t="shared" si="15"/>
        <v>0</v>
      </c>
      <c r="M124" s="48">
        <f t="shared" si="15"/>
        <v>5000</v>
      </c>
      <c r="N124" s="48">
        <f t="shared" si="15"/>
        <v>0</v>
      </c>
      <c r="O124" s="48">
        <f t="shared" si="15"/>
        <v>0</v>
      </c>
      <c r="P124" s="48">
        <f t="shared" si="15"/>
        <v>0</v>
      </c>
      <c r="Q124" s="48">
        <f t="shared" si="15"/>
        <v>0</v>
      </c>
      <c r="R124" s="48">
        <f t="shared" si="15"/>
        <v>0</v>
      </c>
      <c r="S124" s="48">
        <f t="shared" si="15"/>
        <v>0</v>
      </c>
      <c r="T124" s="48">
        <f t="shared" si="15"/>
        <v>0</v>
      </c>
    </row>
    <row r="125" spans="1:20" ht="25.5" hidden="1">
      <c r="A125" s="23"/>
      <c r="B125" s="24"/>
      <c r="C125" s="24">
        <v>3030</v>
      </c>
      <c r="D125" s="99" t="s">
        <v>103</v>
      </c>
      <c r="E125" s="44"/>
      <c r="F125" s="44"/>
      <c r="G125" s="6">
        <v>5000</v>
      </c>
      <c r="H125" s="62">
        <v>5000</v>
      </c>
      <c r="I125" s="62">
        <v>0</v>
      </c>
      <c r="J125" s="62">
        <v>0</v>
      </c>
      <c r="K125" s="62">
        <v>0</v>
      </c>
      <c r="L125" s="62">
        <v>0</v>
      </c>
      <c r="M125" s="62">
        <v>5000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</row>
    <row r="126" spans="1:20" ht="19.5" customHeight="1" hidden="1">
      <c r="A126" s="23"/>
      <c r="B126" s="24"/>
      <c r="C126" s="24">
        <v>4110</v>
      </c>
      <c r="D126" s="99" t="s">
        <v>59</v>
      </c>
      <c r="E126" s="44"/>
      <c r="F126" s="44"/>
      <c r="G126" s="6">
        <v>1292</v>
      </c>
      <c r="H126" s="62">
        <v>1292</v>
      </c>
      <c r="I126" s="62">
        <v>1292</v>
      </c>
      <c r="J126" s="62">
        <v>1292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</row>
    <row r="127" spans="1:20" ht="19.5" customHeight="1" hidden="1">
      <c r="A127" s="23"/>
      <c r="B127" s="24"/>
      <c r="C127" s="24" t="s">
        <v>56</v>
      </c>
      <c r="D127" s="99" t="s">
        <v>60</v>
      </c>
      <c r="E127" s="44"/>
      <c r="F127" s="44"/>
      <c r="G127" s="6">
        <v>8500</v>
      </c>
      <c r="H127" s="62">
        <v>8500</v>
      </c>
      <c r="I127" s="62">
        <v>8500</v>
      </c>
      <c r="J127" s="62">
        <v>8500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</row>
    <row r="128" spans="1:20" ht="19.5" customHeight="1" hidden="1">
      <c r="A128" s="23"/>
      <c r="B128" s="24"/>
      <c r="C128" s="24">
        <v>4210</v>
      </c>
      <c r="D128" s="99" t="s">
        <v>61</v>
      </c>
      <c r="E128" s="44"/>
      <c r="F128" s="44"/>
      <c r="G128" s="6">
        <v>10000</v>
      </c>
      <c r="H128" s="62">
        <v>10000</v>
      </c>
      <c r="I128" s="62">
        <v>10000</v>
      </c>
      <c r="J128" s="62">
        <v>0</v>
      </c>
      <c r="K128" s="62">
        <v>10000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</row>
    <row r="129" spans="1:20" ht="19.5" customHeight="1" hidden="1">
      <c r="A129" s="23"/>
      <c r="B129" s="24"/>
      <c r="C129" s="24">
        <v>4260</v>
      </c>
      <c r="D129" s="99" t="s">
        <v>69</v>
      </c>
      <c r="E129" s="44"/>
      <c r="F129" s="44"/>
      <c r="G129" s="6">
        <v>400</v>
      </c>
      <c r="H129" s="62">
        <v>400</v>
      </c>
      <c r="I129" s="62">
        <v>400</v>
      </c>
      <c r="J129" s="62">
        <v>0</v>
      </c>
      <c r="K129" s="62">
        <v>400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</row>
    <row r="130" spans="1:20" ht="19.5" customHeight="1" hidden="1">
      <c r="A130" s="23"/>
      <c r="B130" s="24"/>
      <c r="C130" s="24">
        <v>4270</v>
      </c>
      <c r="D130" s="99" t="s">
        <v>62</v>
      </c>
      <c r="E130" s="44"/>
      <c r="F130" s="44"/>
      <c r="G130" s="6">
        <v>1500</v>
      </c>
      <c r="H130" s="62">
        <v>1500</v>
      </c>
      <c r="I130" s="62">
        <v>1500</v>
      </c>
      <c r="J130" s="62">
        <v>0</v>
      </c>
      <c r="K130" s="62">
        <v>1500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</row>
    <row r="131" spans="1:20" ht="19.5" customHeight="1" hidden="1">
      <c r="A131" s="23"/>
      <c r="B131" s="24"/>
      <c r="C131" s="24" t="s">
        <v>76</v>
      </c>
      <c r="D131" s="99" t="s">
        <v>95</v>
      </c>
      <c r="E131" s="44"/>
      <c r="F131" s="44"/>
      <c r="G131" s="6">
        <v>1800</v>
      </c>
      <c r="H131" s="62">
        <v>1800</v>
      </c>
      <c r="I131" s="62">
        <v>1800</v>
      </c>
      <c r="J131" s="62">
        <v>0</v>
      </c>
      <c r="K131" s="62">
        <v>1800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</row>
    <row r="132" spans="1:20" ht="19.5" customHeight="1" hidden="1">
      <c r="A132" s="23"/>
      <c r="B132" s="24"/>
      <c r="C132" s="24">
        <v>4300</v>
      </c>
      <c r="D132" s="99" t="s">
        <v>63</v>
      </c>
      <c r="E132" s="44"/>
      <c r="F132" s="44"/>
      <c r="G132" s="6">
        <v>1000</v>
      </c>
      <c r="H132" s="62">
        <v>1000</v>
      </c>
      <c r="I132" s="62">
        <v>1000</v>
      </c>
      <c r="J132" s="62">
        <v>0</v>
      </c>
      <c r="K132" s="62">
        <v>1000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</row>
    <row r="133" spans="1:20" ht="19.5" customHeight="1" hidden="1">
      <c r="A133" s="23"/>
      <c r="B133" s="24"/>
      <c r="C133" s="24">
        <v>4430</v>
      </c>
      <c r="D133" s="99" t="s">
        <v>64</v>
      </c>
      <c r="E133" s="44"/>
      <c r="F133" s="44"/>
      <c r="G133" s="6">
        <v>4700</v>
      </c>
      <c r="H133" s="62">
        <v>4700</v>
      </c>
      <c r="I133" s="62">
        <v>4700</v>
      </c>
      <c r="J133" s="62">
        <v>0</v>
      </c>
      <c r="K133" s="62">
        <v>4700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</row>
    <row r="134" spans="1:20" s="81" customFormat="1" ht="19.5" customHeight="1" hidden="1">
      <c r="A134" s="45"/>
      <c r="B134" s="46">
        <v>75414</v>
      </c>
      <c r="C134" s="46"/>
      <c r="D134" s="95" t="s">
        <v>129</v>
      </c>
      <c r="E134" s="124"/>
      <c r="F134" s="124"/>
      <c r="G134" s="48">
        <f>SUM(G135:G142)</f>
        <v>2350</v>
      </c>
      <c r="H134" s="48">
        <f aca="true" t="shared" si="16" ref="H134:T134">SUM(H135:H142)</f>
        <v>2350</v>
      </c>
      <c r="I134" s="48">
        <f t="shared" si="16"/>
        <v>2050</v>
      </c>
      <c r="J134" s="48">
        <f t="shared" si="16"/>
        <v>200</v>
      </c>
      <c r="K134" s="48">
        <f t="shared" si="16"/>
        <v>1850</v>
      </c>
      <c r="L134" s="48">
        <f t="shared" si="16"/>
        <v>0</v>
      </c>
      <c r="M134" s="48">
        <f t="shared" si="16"/>
        <v>300</v>
      </c>
      <c r="N134" s="48">
        <f t="shared" si="16"/>
        <v>0</v>
      </c>
      <c r="O134" s="48">
        <f t="shared" si="16"/>
        <v>0</v>
      </c>
      <c r="P134" s="48">
        <f t="shared" si="16"/>
        <v>0</v>
      </c>
      <c r="Q134" s="48">
        <f t="shared" si="16"/>
        <v>0</v>
      </c>
      <c r="R134" s="48">
        <f t="shared" si="16"/>
        <v>0</v>
      </c>
      <c r="S134" s="48">
        <f t="shared" si="16"/>
        <v>0</v>
      </c>
      <c r="T134" s="48">
        <f t="shared" si="16"/>
        <v>0</v>
      </c>
    </row>
    <row r="135" spans="1:20" ht="25.5" hidden="1">
      <c r="A135" s="23"/>
      <c r="B135" s="24"/>
      <c r="C135" s="24" t="s">
        <v>120</v>
      </c>
      <c r="D135" s="99" t="s">
        <v>103</v>
      </c>
      <c r="E135" s="44"/>
      <c r="F135" s="44"/>
      <c r="G135" s="6">
        <v>300</v>
      </c>
      <c r="H135" s="62">
        <v>300</v>
      </c>
      <c r="I135" s="62">
        <v>0</v>
      </c>
      <c r="J135" s="62">
        <v>0</v>
      </c>
      <c r="K135" s="62">
        <v>0</v>
      </c>
      <c r="L135" s="62">
        <v>0</v>
      </c>
      <c r="M135" s="62">
        <v>300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</row>
    <row r="136" spans="1:20" ht="19.5" customHeight="1" hidden="1">
      <c r="A136" s="23"/>
      <c r="B136" s="24"/>
      <c r="C136" s="24" t="s">
        <v>56</v>
      </c>
      <c r="D136" s="99" t="s">
        <v>60</v>
      </c>
      <c r="E136" s="44"/>
      <c r="F136" s="44"/>
      <c r="G136" s="6">
        <v>200</v>
      </c>
      <c r="H136" s="62">
        <v>200</v>
      </c>
      <c r="I136" s="62">
        <v>200</v>
      </c>
      <c r="J136" s="62">
        <v>200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</row>
    <row r="137" spans="1:20" ht="19.5" customHeight="1" hidden="1">
      <c r="A137" s="23"/>
      <c r="B137" s="24"/>
      <c r="C137" s="24">
        <v>4210</v>
      </c>
      <c r="D137" s="99" t="s">
        <v>61</v>
      </c>
      <c r="E137" s="44"/>
      <c r="F137" s="44"/>
      <c r="G137" s="6">
        <v>200</v>
      </c>
      <c r="H137" s="62">
        <v>200</v>
      </c>
      <c r="I137" s="62">
        <v>200</v>
      </c>
      <c r="J137" s="62">
        <v>0</v>
      </c>
      <c r="K137" s="62">
        <v>200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</row>
    <row r="138" spans="1:20" ht="19.5" customHeight="1" hidden="1">
      <c r="A138" s="23"/>
      <c r="B138" s="24"/>
      <c r="C138" s="24">
        <v>4260</v>
      </c>
      <c r="D138" s="99" t="s">
        <v>69</v>
      </c>
      <c r="E138" s="44"/>
      <c r="F138" s="44"/>
      <c r="G138" s="6">
        <v>500</v>
      </c>
      <c r="H138" s="62">
        <v>500</v>
      </c>
      <c r="I138" s="62">
        <v>500</v>
      </c>
      <c r="J138" s="62">
        <v>0</v>
      </c>
      <c r="K138" s="62">
        <v>500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</row>
    <row r="139" spans="1:20" ht="19.5" customHeight="1" hidden="1">
      <c r="A139" s="23"/>
      <c r="B139" s="24"/>
      <c r="C139" s="24" t="s">
        <v>67</v>
      </c>
      <c r="D139" s="99" t="s">
        <v>62</v>
      </c>
      <c r="E139" s="44"/>
      <c r="F139" s="44"/>
      <c r="G139" s="6">
        <v>200</v>
      </c>
      <c r="H139" s="62">
        <v>200</v>
      </c>
      <c r="I139" s="62">
        <v>200</v>
      </c>
      <c r="J139" s="62">
        <v>0</v>
      </c>
      <c r="K139" s="62">
        <v>200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</row>
    <row r="140" spans="1:20" ht="19.5" customHeight="1" hidden="1">
      <c r="A140" s="23"/>
      <c r="B140" s="24"/>
      <c r="C140" s="24">
        <v>4300</v>
      </c>
      <c r="D140" s="99" t="s">
        <v>63</v>
      </c>
      <c r="E140" s="44"/>
      <c r="F140" s="44"/>
      <c r="G140" s="6">
        <v>250</v>
      </c>
      <c r="H140" s="62">
        <v>250</v>
      </c>
      <c r="I140" s="62">
        <v>250</v>
      </c>
      <c r="J140" s="62">
        <v>0</v>
      </c>
      <c r="K140" s="62">
        <v>250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</row>
    <row r="141" spans="1:20" ht="19.5" customHeight="1" hidden="1">
      <c r="A141" s="23"/>
      <c r="B141" s="24"/>
      <c r="C141" s="24" t="s">
        <v>77</v>
      </c>
      <c r="D141" s="99" t="s">
        <v>96</v>
      </c>
      <c r="E141" s="44"/>
      <c r="F141" s="44"/>
      <c r="G141" s="6">
        <v>300</v>
      </c>
      <c r="H141" s="62">
        <v>300</v>
      </c>
      <c r="I141" s="62">
        <v>300</v>
      </c>
      <c r="J141" s="62">
        <v>0</v>
      </c>
      <c r="K141" s="62">
        <v>300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</row>
    <row r="142" spans="1:20" ht="25.5" customHeight="1" hidden="1">
      <c r="A142" s="23"/>
      <c r="B142" s="24"/>
      <c r="C142" s="24" t="s">
        <v>78</v>
      </c>
      <c r="D142" s="96" t="s">
        <v>98</v>
      </c>
      <c r="E142" s="41"/>
      <c r="F142" s="41"/>
      <c r="G142" s="6">
        <v>400</v>
      </c>
      <c r="H142" s="62">
        <v>400</v>
      </c>
      <c r="I142" s="62">
        <v>400</v>
      </c>
      <c r="J142" s="62">
        <v>0</v>
      </c>
      <c r="K142" s="62">
        <v>400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</row>
    <row r="143" spans="1:20" s="81" customFormat="1" ht="19.5" customHeight="1" hidden="1">
      <c r="A143" s="45"/>
      <c r="B143" s="46">
        <v>75495</v>
      </c>
      <c r="C143" s="46"/>
      <c r="D143" s="95" t="s">
        <v>6</v>
      </c>
      <c r="E143" s="124"/>
      <c r="F143" s="124"/>
      <c r="G143" s="48">
        <f>G144</f>
        <v>20000</v>
      </c>
      <c r="H143" s="48">
        <f aca="true" t="shared" si="17" ref="H143:T143">H144</f>
        <v>0</v>
      </c>
      <c r="I143" s="48">
        <f t="shared" si="17"/>
        <v>0</v>
      </c>
      <c r="J143" s="48">
        <f t="shared" si="17"/>
        <v>0</v>
      </c>
      <c r="K143" s="48">
        <f t="shared" si="17"/>
        <v>0</v>
      </c>
      <c r="L143" s="48">
        <f t="shared" si="17"/>
        <v>0</v>
      </c>
      <c r="M143" s="48">
        <f t="shared" si="17"/>
        <v>0</v>
      </c>
      <c r="N143" s="48">
        <f t="shared" si="17"/>
        <v>0</v>
      </c>
      <c r="O143" s="48">
        <f t="shared" si="17"/>
        <v>0</v>
      </c>
      <c r="P143" s="48">
        <f t="shared" si="17"/>
        <v>0</v>
      </c>
      <c r="Q143" s="48">
        <f t="shared" si="17"/>
        <v>20000</v>
      </c>
      <c r="R143" s="48">
        <f t="shared" si="17"/>
        <v>20000</v>
      </c>
      <c r="S143" s="48">
        <f t="shared" si="17"/>
        <v>0</v>
      </c>
      <c r="T143" s="48">
        <f t="shared" si="17"/>
        <v>0</v>
      </c>
    </row>
    <row r="144" spans="1:20" ht="25.5" hidden="1">
      <c r="A144" s="23"/>
      <c r="B144" s="24"/>
      <c r="C144" s="24">
        <v>6060</v>
      </c>
      <c r="D144" s="96" t="s">
        <v>101</v>
      </c>
      <c r="E144" s="41"/>
      <c r="F144" s="41"/>
      <c r="G144" s="6">
        <v>20000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20000</v>
      </c>
      <c r="R144" s="62">
        <v>20000</v>
      </c>
      <c r="S144" s="62">
        <v>0</v>
      </c>
      <c r="T144" s="62">
        <v>0</v>
      </c>
    </row>
    <row r="145" spans="1:20" ht="12.75" hidden="1">
      <c r="A145" s="34"/>
      <c r="B145" s="35"/>
      <c r="C145" s="35"/>
      <c r="D145" s="312"/>
      <c r="E145" s="312"/>
      <c r="F145" s="312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4"/>
    </row>
    <row r="146" spans="1:20" ht="66" customHeight="1" hidden="1">
      <c r="A146" s="33" t="s">
        <v>116</v>
      </c>
      <c r="B146" s="28"/>
      <c r="C146" s="28"/>
      <c r="D146" s="98" t="s">
        <v>186</v>
      </c>
      <c r="E146" s="126"/>
      <c r="F146" s="126"/>
      <c r="G146" s="18">
        <f>G147</f>
        <v>15100</v>
      </c>
      <c r="H146" s="18">
        <f aca="true" t="shared" si="18" ref="H146:T146">H147</f>
        <v>15100</v>
      </c>
      <c r="I146" s="18">
        <f t="shared" si="18"/>
        <v>15100</v>
      </c>
      <c r="J146" s="18">
        <f t="shared" si="18"/>
        <v>0</v>
      </c>
      <c r="K146" s="18">
        <f t="shared" si="18"/>
        <v>15100</v>
      </c>
      <c r="L146" s="18">
        <f t="shared" si="18"/>
        <v>0</v>
      </c>
      <c r="M146" s="18">
        <f t="shared" si="18"/>
        <v>0</v>
      </c>
      <c r="N146" s="18">
        <f t="shared" si="18"/>
        <v>0</v>
      </c>
      <c r="O146" s="18">
        <f t="shared" si="18"/>
        <v>0</v>
      </c>
      <c r="P146" s="18">
        <f t="shared" si="18"/>
        <v>0</v>
      </c>
      <c r="Q146" s="18">
        <f t="shared" si="18"/>
        <v>0</v>
      </c>
      <c r="R146" s="18">
        <f t="shared" si="18"/>
        <v>0</v>
      </c>
      <c r="S146" s="18">
        <f t="shared" si="18"/>
        <v>0</v>
      </c>
      <c r="T146" s="18">
        <f t="shared" si="18"/>
        <v>0</v>
      </c>
    </row>
    <row r="147" spans="1:20" s="81" customFormat="1" ht="38.25" hidden="1">
      <c r="A147" s="45"/>
      <c r="B147" s="46" t="s">
        <v>117</v>
      </c>
      <c r="C147" s="46"/>
      <c r="D147" s="95" t="s">
        <v>130</v>
      </c>
      <c r="E147" s="124"/>
      <c r="F147" s="124"/>
      <c r="G147" s="47">
        <f>SUM(G148:G153)</f>
        <v>15100</v>
      </c>
      <c r="H147" s="47">
        <f aca="true" t="shared" si="19" ref="H147:T147">SUM(H148:H153)</f>
        <v>15100</v>
      </c>
      <c r="I147" s="47">
        <f t="shared" si="19"/>
        <v>15100</v>
      </c>
      <c r="J147" s="47">
        <f t="shared" si="19"/>
        <v>0</v>
      </c>
      <c r="K147" s="47">
        <f t="shared" si="19"/>
        <v>15100</v>
      </c>
      <c r="L147" s="47">
        <f t="shared" si="19"/>
        <v>0</v>
      </c>
      <c r="M147" s="47">
        <f t="shared" si="19"/>
        <v>0</v>
      </c>
      <c r="N147" s="47">
        <f t="shared" si="19"/>
        <v>0</v>
      </c>
      <c r="O147" s="47">
        <f t="shared" si="19"/>
        <v>0</v>
      </c>
      <c r="P147" s="47">
        <f t="shared" si="19"/>
        <v>0</v>
      </c>
      <c r="Q147" s="47">
        <f t="shared" si="19"/>
        <v>0</v>
      </c>
      <c r="R147" s="47">
        <f t="shared" si="19"/>
        <v>0</v>
      </c>
      <c r="S147" s="47">
        <f t="shared" si="19"/>
        <v>0</v>
      </c>
      <c r="T147" s="47">
        <f t="shared" si="19"/>
        <v>0</v>
      </c>
    </row>
    <row r="148" spans="1:20" ht="19.5" customHeight="1" hidden="1">
      <c r="A148" s="23"/>
      <c r="B148" s="24"/>
      <c r="C148" s="24">
        <v>4210</v>
      </c>
      <c r="D148" s="99" t="s">
        <v>131</v>
      </c>
      <c r="E148" s="44"/>
      <c r="F148" s="44"/>
      <c r="G148" s="6">
        <v>3000</v>
      </c>
      <c r="H148" s="62">
        <v>3000</v>
      </c>
      <c r="I148" s="62">
        <v>3000</v>
      </c>
      <c r="J148" s="62">
        <v>0</v>
      </c>
      <c r="K148" s="62">
        <v>3000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</row>
    <row r="149" spans="1:20" ht="19.5" customHeight="1" hidden="1">
      <c r="A149" s="23"/>
      <c r="B149" s="24"/>
      <c r="C149" s="24">
        <v>4300</v>
      </c>
      <c r="D149" s="99" t="s">
        <v>63</v>
      </c>
      <c r="E149" s="44"/>
      <c r="F149" s="44"/>
      <c r="G149" s="6">
        <v>7000</v>
      </c>
      <c r="H149" s="62">
        <v>7000</v>
      </c>
      <c r="I149" s="62">
        <v>7000</v>
      </c>
      <c r="J149" s="62">
        <v>0</v>
      </c>
      <c r="K149" s="62">
        <v>7000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</row>
    <row r="150" spans="1:20" ht="25.5" hidden="1">
      <c r="A150" s="23"/>
      <c r="B150" s="24"/>
      <c r="C150" s="24">
        <v>4390</v>
      </c>
      <c r="D150" s="99" t="s">
        <v>193</v>
      </c>
      <c r="E150" s="44"/>
      <c r="F150" s="44"/>
      <c r="G150" s="6">
        <v>500</v>
      </c>
      <c r="H150" s="62">
        <v>500</v>
      </c>
      <c r="I150" s="62">
        <v>500</v>
      </c>
      <c r="J150" s="62">
        <v>0</v>
      </c>
      <c r="K150" s="62">
        <v>500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</row>
    <row r="151" spans="1:20" ht="19.5" customHeight="1" hidden="1">
      <c r="A151" s="23"/>
      <c r="B151" s="24"/>
      <c r="C151" s="24" t="s">
        <v>57</v>
      </c>
      <c r="D151" s="99" t="s">
        <v>64</v>
      </c>
      <c r="E151" s="44"/>
      <c r="F151" s="44"/>
      <c r="G151" s="6">
        <v>100</v>
      </c>
      <c r="H151" s="62">
        <v>100</v>
      </c>
      <c r="I151" s="62">
        <v>100</v>
      </c>
      <c r="J151" s="62">
        <v>0</v>
      </c>
      <c r="K151" s="62">
        <v>100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</row>
    <row r="152" spans="1:20" ht="25.5" hidden="1">
      <c r="A152" s="23"/>
      <c r="B152" s="24"/>
      <c r="C152" s="24" t="s">
        <v>68</v>
      </c>
      <c r="D152" s="99" t="s">
        <v>70</v>
      </c>
      <c r="E152" s="44"/>
      <c r="F152" s="44"/>
      <c r="G152" s="6">
        <v>3000</v>
      </c>
      <c r="H152" s="62">
        <v>3000</v>
      </c>
      <c r="I152" s="62">
        <v>3000</v>
      </c>
      <c r="J152" s="62">
        <v>0</v>
      </c>
      <c r="K152" s="62">
        <v>3000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</row>
    <row r="153" spans="1:20" ht="38.25" hidden="1">
      <c r="A153" s="34"/>
      <c r="B153" s="24"/>
      <c r="C153" s="24">
        <v>4740</v>
      </c>
      <c r="D153" s="96" t="s">
        <v>99</v>
      </c>
      <c r="E153" s="41"/>
      <c r="F153" s="41"/>
      <c r="G153" s="6">
        <v>1500</v>
      </c>
      <c r="H153" s="62">
        <v>1500</v>
      </c>
      <c r="I153" s="62">
        <v>1500</v>
      </c>
      <c r="J153" s="62">
        <v>0</v>
      </c>
      <c r="K153" s="62">
        <v>1500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</row>
    <row r="154" spans="1:20" ht="12.75" hidden="1">
      <c r="A154" s="34"/>
      <c r="B154" s="35"/>
      <c r="C154" s="35"/>
      <c r="D154" s="312"/>
      <c r="E154" s="312"/>
      <c r="F154" s="312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4"/>
    </row>
    <row r="155" spans="1:20" ht="19.5" customHeight="1" hidden="1">
      <c r="A155" s="33">
        <v>757</v>
      </c>
      <c r="B155" s="28"/>
      <c r="C155" s="28"/>
      <c r="D155" s="98" t="s">
        <v>132</v>
      </c>
      <c r="E155" s="126"/>
      <c r="F155" s="126"/>
      <c r="G155" s="18">
        <f aca="true" t="shared" si="20" ref="G155:T155">G156+G159</f>
        <v>85449</v>
      </c>
      <c r="H155" s="18">
        <f t="shared" si="20"/>
        <v>85449</v>
      </c>
      <c r="I155" s="18">
        <f t="shared" si="20"/>
        <v>0</v>
      </c>
      <c r="J155" s="18">
        <f t="shared" si="20"/>
        <v>0</v>
      </c>
      <c r="K155" s="18">
        <f t="shared" si="20"/>
        <v>0</v>
      </c>
      <c r="L155" s="18">
        <f t="shared" si="20"/>
        <v>0</v>
      </c>
      <c r="M155" s="18">
        <f t="shared" si="20"/>
        <v>0</v>
      </c>
      <c r="N155" s="18">
        <f t="shared" si="20"/>
        <v>0</v>
      </c>
      <c r="O155" s="18">
        <f t="shared" si="20"/>
        <v>24667</v>
      </c>
      <c r="P155" s="18">
        <f t="shared" si="20"/>
        <v>60782</v>
      </c>
      <c r="Q155" s="18">
        <f t="shared" si="20"/>
        <v>0</v>
      </c>
      <c r="R155" s="18">
        <f t="shared" si="20"/>
        <v>0</v>
      </c>
      <c r="S155" s="18">
        <f t="shared" si="20"/>
        <v>0</v>
      </c>
      <c r="T155" s="18">
        <f t="shared" si="20"/>
        <v>0</v>
      </c>
    </row>
    <row r="156" spans="1:20" s="81" customFormat="1" ht="25.5" hidden="1">
      <c r="A156" s="45"/>
      <c r="B156" s="46">
        <v>75702</v>
      </c>
      <c r="C156" s="46"/>
      <c r="D156" s="95" t="s">
        <v>133</v>
      </c>
      <c r="E156" s="124"/>
      <c r="F156" s="124"/>
      <c r="G156" s="47">
        <f>SUM(G157:G158)</f>
        <v>60782</v>
      </c>
      <c r="H156" s="47">
        <f aca="true" t="shared" si="21" ref="H156:T156">SUM(H157:H158)</f>
        <v>60782</v>
      </c>
      <c r="I156" s="47">
        <f t="shared" si="21"/>
        <v>0</v>
      </c>
      <c r="J156" s="47">
        <f t="shared" si="21"/>
        <v>0</v>
      </c>
      <c r="K156" s="47">
        <f t="shared" si="21"/>
        <v>0</v>
      </c>
      <c r="L156" s="47">
        <f t="shared" si="21"/>
        <v>0</v>
      </c>
      <c r="M156" s="47">
        <f t="shared" si="21"/>
        <v>0</v>
      </c>
      <c r="N156" s="47">
        <f t="shared" si="21"/>
        <v>0</v>
      </c>
      <c r="O156" s="47">
        <f t="shared" si="21"/>
        <v>0</v>
      </c>
      <c r="P156" s="47">
        <f t="shared" si="21"/>
        <v>60782</v>
      </c>
      <c r="Q156" s="47">
        <f t="shared" si="21"/>
        <v>0</v>
      </c>
      <c r="R156" s="47">
        <f t="shared" si="21"/>
        <v>0</v>
      </c>
      <c r="S156" s="47">
        <f t="shared" si="21"/>
        <v>0</v>
      </c>
      <c r="T156" s="47">
        <f t="shared" si="21"/>
        <v>0</v>
      </c>
    </row>
    <row r="157" spans="1:20" ht="25.5" hidden="1">
      <c r="A157" s="23"/>
      <c r="B157" s="24"/>
      <c r="C157" s="24">
        <v>8010</v>
      </c>
      <c r="D157" s="99" t="s">
        <v>134</v>
      </c>
      <c r="E157" s="44"/>
      <c r="F157" s="44"/>
      <c r="G157" s="6">
        <v>10080</v>
      </c>
      <c r="H157" s="62">
        <v>10080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10080</v>
      </c>
      <c r="Q157" s="62">
        <v>0</v>
      </c>
      <c r="R157" s="62">
        <v>0</v>
      </c>
      <c r="S157" s="62">
        <v>0</v>
      </c>
      <c r="T157" s="62">
        <v>0</v>
      </c>
    </row>
    <row r="158" spans="1:20" ht="38.25" hidden="1">
      <c r="A158" s="23"/>
      <c r="B158" s="24"/>
      <c r="C158" s="24" t="s">
        <v>122</v>
      </c>
      <c r="D158" s="99" t="s">
        <v>135</v>
      </c>
      <c r="E158" s="44"/>
      <c r="F158" s="44"/>
      <c r="G158" s="6">
        <v>50702</v>
      </c>
      <c r="H158" s="62">
        <v>50702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50702</v>
      </c>
      <c r="Q158" s="62">
        <v>0</v>
      </c>
      <c r="R158" s="62">
        <v>0</v>
      </c>
      <c r="S158" s="62">
        <v>0</v>
      </c>
      <c r="T158" s="62">
        <v>0</v>
      </c>
    </row>
    <row r="159" spans="1:20" s="81" customFormat="1" ht="25.5" hidden="1">
      <c r="A159" s="45"/>
      <c r="B159" s="46">
        <v>75704</v>
      </c>
      <c r="C159" s="46"/>
      <c r="D159" s="95" t="s">
        <v>136</v>
      </c>
      <c r="E159" s="124"/>
      <c r="F159" s="124"/>
      <c r="G159" s="47">
        <f>G160</f>
        <v>24667</v>
      </c>
      <c r="H159" s="47">
        <f aca="true" t="shared" si="22" ref="H159:T159">H160</f>
        <v>24667</v>
      </c>
      <c r="I159" s="47">
        <f t="shared" si="22"/>
        <v>0</v>
      </c>
      <c r="J159" s="47">
        <f t="shared" si="22"/>
        <v>0</v>
      </c>
      <c r="K159" s="47">
        <f t="shared" si="22"/>
        <v>0</v>
      </c>
      <c r="L159" s="47">
        <f t="shared" si="22"/>
        <v>0</v>
      </c>
      <c r="M159" s="47">
        <f t="shared" si="22"/>
        <v>0</v>
      </c>
      <c r="N159" s="47">
        <f t="shared" si="22"/>
        <v>0</v>
      </c>
      <c r="O159" s="47">
        <f t="shared" si="22"/>
        <v>24667</v>
      </c>
      <c r="P159" s="47">
        <f t="shared" si="22"/>
        <v>0</v>
      </c>
      <c r="Q159" s="47">
        <f t="shared" si="22"/>
        <v>0</v>
      </c>
      <c r="R159" s="47">
        <f t="shared" si="22"/>
        <v>0</v>
      </c>
      <c r="S159" s="47">
        <f t="shared" si="22"/>
        <v>0</v>
      </c>
      <c r="T159" s="47">
        <f t="shared" si="22"/>
        <v>0</v>
      </c>
    </row>
    <row r="160" spans="1:20" ht="25.5" hidden="1">
      <c r="A160" s="23"/>
      <c r="B160" s="24"/>
      <c r="C160" s="24">
        <v>8020</v>
      </c>
      <c r="D160" s="99" t="s">
        <v>137</v>
      </c>
      <c r="E160" s="44"/>
      <c r="F160" s="44"/>
      <c r="G160" s="6">
        <v>24667</v>
      </c>
      <c r="H160" s="62">
        <v>24667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24667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</row>
    <row r="161" spans="1:20" ht="12.75" hidden="1">
      <c r="A161" s="34"/>
      <c r="B161" s="35"/>
      <c r="C161" s="35"/>
      <c r="D161" s="97"/>
      <c r="E161" s="125"/>
      <c r="F161" s="125"/>
      <c r="G161" s="59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</row>
    <row r="162" spans="1:20" ht="19.5" customHeight="1" hidden="1">
      <c r="A162" s="33">
        <v>758</v>
      </c>
      <c r="B162" s="28"/>
      <c r="C162" s="28"/>
      <c r="D162" s="98" t="s">
        <v>12</v>
      </c>
      <c r="E162" s="126"/>
      <c r="F162" s="126">
        <f>F163</f>
        <v>0</v>
      </c>
      <c r="G162" s="18">
        <f>G163</f>
        <v>33814</v>
      </c>
      <c r="H162" s="18">
        <f aca="true" t="shared" si="23" ref="H162:T163">H163</f>
        <v>33814</v>
      </c>
      <c r="I162" s="18">
        <f t="shared" si="23"/>
        <v>33814</v>
      </c>
      <c r="J162" s="18">
        <f t="shared" si="23"/>
        <v>0</v>
      </c>
      <c r="K162" s="18">
        <f t="shared" si="23"/>
        <v>33814</v>
      </c>
      <c r="L162" s="18">
        <f t="shared" si="23"/>
        <v>0</v>
      </c>
      <c r="M162" s="18">
        <f t="shared" si="23"/>
        <v>0</v>
      </c>
      <c r="N162" s="18">
        <f t="shared" si="23"/>
        <v>0</v>
      </c>
      <c r="O162" s="18">
        <f t="shared" si="23"/>
        <v>0</v>
      </c>
      <c r="P162" s="18">
        <f t="shared" si="23"/>
        <v>0</v>
      </c>
      <c r="Q162" s="18">
        <f t="shared" si="23"/>
        <v>0</v>
      </c>
      <c r="R162" s="18">
        <f t="shared" si="23"/>
        <v>0</v>
      </c>
      <c r="S162" s="18">
        <f t="shared" si="23"/>
        <v>0</v>
      </c>
      <c r="T162" s="18">
        <f t="shared" si="23"/>
        <v>0</v>
      </c>
    </row>
    <row r="163" spans="1:20" s="81" customFormat="1" ht="19.5" customHeight="1" hidden="1">
      <c r="A163" s="45"/>
      <c r="B163" s="46" t="s">
        <v>118</v>
      </c>
      <c r="C163" s="46"/>
      <c r="D163" s="95" t="s">
        <v>138</v>
      </c>
      <c r="E163" s="124"/>
      <c r="F163" s="124">
        <f>F164</f>
        <v>0</v>
      </c>
      <c r="G163" s="47">
        <f>G164</f>
        <v>33814</v>
      </c>
      <c r="H163" s="47">
        <f t="shared" si="23"/>
        <v>33814</v>
      </c>
      <c r="I163" s="47">
        <f t="shared" si="23"/>
        <v>33814</v>
      </c>
      <c r="J163" s="47">
        <f t="shared" si="23"/>
        <v>0</v>
      </c>
      <c r="K163" s="47">
        <f t="shared" si="23"/>
        <v>33814</v>
      </c>
      <c r="L163" s="47">
        <f t="shared" si="23"/>
        <v>0</v>
      </c>
      <c r="M163" s="47">
        <f t="shared" si="23"/>
        <v>0</v>
      </c>
      <c r="N163" s="47">
        <f t="shared" si="23"/>
        <v>0</v>
      </c>
      <c r="O163" s="47">
        <f t="shared" si="23"/>
        <v>0</v>
      </c>
      <c r="P163" s="47">
        <f t="shared" si="23"/>
        <v>0</v>
      </c>
      <c r="Q163" s="47">
        <f t="shared" si="23"/>
        <v>0</v>
      </c>
      <c r="R163" s="47">
        <f t="shared" si="23"/>
        <v>0</v>
      </c>
      <c r="S163" s="47">
        <f t="shared" si="23"/>
        <v>0</v>
      </c>
      <c r="T163" s="47">
        <f t="shared" si="23"/>
        <v>0</v>
      </c>
    </row>
    <row r="164" spans="1:20" ht="19.5" customHeight="1" hidden="1">
      <c r="A164" s="23"/>
      <c r="B164" s="24"/>
      <c r="C164" s="24" t="s">
        <v>123</v>
      </c>
      <c r="D164" s="99" t="s">
        <v>139</v>
      </c>
      <c r="E164" s="44"/>
      <c r="F164" s="44"/>
      <c r="G164" s="6">
        <v>33814</v>
      </c>
      <c r="H164" s="6">
        <v>33814</v>
      </c>
      <c r="I164" s="6">
        <v>33814</v>
      </c>
      <c r="J164" s="62">
        <v>0</v>
      </c>
      <c r="K164" s="6">
        <v>33814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</row>
    <row r="165" spans="1:20" ht="13.5" customHeight="1" hidden="1">
      <c r="A165" s="23"/>
      <c r="B165" s="24"/>
      <c r="C165" s="24"/>
      <c r="D165" s="99"/>
      <c r="E165" s="44"/>
      <c r="F165" s="44"/>
      <c r="G165" s="6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</row>
    <row r="166" spans="1:20" ht="19.5" customHeight="1" hidden="1">
      <c r="A166" s="9">
        <v>801</v>
      </c>
      <c r="B166" s="10"/>
      <c r="C166" s="10"/>
      <c r="D166" s="94" t="s">
        <v>13</v>
      </c>
      <c r="E166" s="43">
        <f>SUM(E167,E193,E207,E233,E261,E263,E284,E286,E296)</f>
        <v>0</v>
      </c>
      <c r="F166" s="43">
        <f>SUM(F167,F193,F207,F233,F261,F263,F284,F286,F296)</f>
        <v>0</v>
      </c>
      <c r="G166" s="11">
        <f aca="true" t="shared" si="24" ref="G166:T166">G167+G193+G207+G233+G261+G263+G284+G286+G296</f>
        <v>6200488</v>
      </c>
      <c r="H166" s="11">
        <f t="shared" si="24"/>
        <v>5390816</v>
      </c>
      <c r="I166" s="11">
        <f t="shared" si="24"/>
        <v>5321484</v>
      </c>
      <c r="J166" s="11">
        <f t="shared" si="24"/>
        <v>4273267</v>
      </c>
      <c r="K166" s="11">
        <f t="shared" si="24"/>
        <v>1048217</v>
      </c>
      <c r="L166" s="11">
        <f t="shared" si="24"/>
        <v>0</v>
      </c>
      <c r="M166" s="11">
        <f t="shared" si="24"/>
        <v>22412</v>
      </c>
      <c r="N166" s="11">
        <f t="shared" si="24"/>
        <v>46920</v>
      </c>
      <c r="O166" s="11">
        <f t="shared" si="24"/>
        <v>0</v>
      </c>
      <c r="P166" s="11">
        <f t="shared" si="24"/>
        <v>0</v>
      </c>
      <c r="Q166" s="11">
        <f t="shared" si="24"/>
        <v>809672</v>
      </c>
      <c r="R166" s="11">
        <f t="shared" si="24"/>
        <v>809672</v>
      </c>
      <c r="S166" s="11">
        <f t="shared" si="24"/>
        <v>301624</v>
      </c>
      <c r="T166" s="11">
        <f t="shared" si="24"/>
        <v>0</v>
      </c>
    </row>
    <row r="167" spans="1:20" s="81" customFormat="1" ht="19.5" customHeight="1" hidden="1">
      <c r="A167" s="45"/>
      <c r="B167" s="46">
        <v>80101</v>
      </c>
      <c r="C167" s="46"/>
      <c r="D167" s="95" t="s">
        <v>14</v>
      </c>
      <c r="E167" s="124">
        <f>SUM(E168:E192)</f>
        <v>0</v>
      </c>
      <c r="F167" s="124">
        <f>SUM(F168:F192)</f>
        <v>0</v>
      </c>
      <c r="G167" s="47">
        <f>SUM(G168:G192)</f>
        <v>3123150</v>
      </c>
      <c r="H167" s="47">
        <f aca="true" t="shared" si="25" ref="H167:T167">SUM(H168:H192)</f>
        <v>2323478</v>
      </c>
      <c r="I167" s="47">
        <f t="shared" si="25"/>
        <v>2318578</v>
      </c>
      <c r="J167" s="47">
        <f t="shared" si="25"/>
        <v>1930351</v>
      </c>
      <c r="K167" s="47">
        <f t="shared" si="25"/>
        <v>388227</v>
      </c>
      <c r="L167" s="47">
        <f t="shared" si="25"/>
        <v>0</v>
      </c>
      <c r="M167" s="47">
        <f t="shared" si="25"/>
        <v>4900</v>
      </c>
      <c r="N167" s="47">
        <f t="shared" si="25"/>
        <v>0</v>
      </c>
      <c r="O167" s="47">
        <f t="shared" si="25"/>
        <v>0</v>
      </c>
      <c r="P167" s="47">
        <f t="shared" si="25"/>
        <v>0</v>
      </c>
      <c r="Q167" s="47">
        <f t="shared" si="25"/>
        <v>799672</v>
      </c>
      <c r="R167" s="47">
        <f t="shared" si="25"/>
        <v>799672</v>
      </c>
      <c r="S167" s="47">
        <f t="shared" si="25"/>
        <v>299672</v>
      </c>
      <c r="T167" s="47">
        <f t="shared" si="25"/>
        <v>0</v>
      </c>
    </row>
    <row r="168" spans="1:20" ht="25.5" hidden="1">
      <c r="A168" s="13"/>
      <c r="B168" s="14"/>
      <c r="C168" s="14">
        <v>3020</v>
      </c>
      <c r="D168" s="96" t="s">
        <v>106</v>
      </c>
      <c r="E168" s="41"/>
      <c r="F168" s="41"/>
      <c r="G168" s="5">
        <v>4900</v>
      </c>
      <c r="H168" s="62">
        <v>4900</v>
      </c>
      <c r="I168" s="62">
        <v>0</v>
      </c>
      <c r="J168" s="62">
        <v>0</v>
      </c>
      <c r="K168" s="62">
        <v>0</v>
      </c>
      <c r="L168" s="62">
        <v>0</v>
      </c>
      <c r="M168" s="71">
        <v>4900</v>
      </c>
      <c r="N168" s="2">
        <v>0</v>
      </c>
      <c r="O168" s="2">
        <v>0</v>
      </c>
      <c r="P168" s="2">
        <v>0</v>
      </c>
      <c r="Q168" s="72">
        <v>0</v>
      </c>
      <c r="R168" s="62">
        <v>0</v>
      </c>
      <c r="S168" s="62">
        <v>0</v>
      </c>
      <c r="T168" s="62">
        <v>0</v>
      </c>
    </row>
    <row r="169" spans="1:20" ht="25.5" hidden="1">
      <c r="A169" s="13"/>
      <c r="B169" s="14"/>
      <c r="C169" s="14">
        <v>4010</v>
      </c>
      <c r="D169" s="96" t="s">
        <v>92</v>
      </c>
      <c r="E169" s="41"/>
      <c r="F169" s="41"/>
      <c r="G169" s="5">
        <v>1518672</v>
      </c>
      <c r="H169" s="5">
        <v>1518672</v>
      </c>
      <c r="I169" s="5">
        <v>1518672</v>
      </c>
      <c r="J169" s="5">
        <v>1518672</v>
      </c>
      <c r="K169" s="62">
        <v>0</v>
      </c>
      <c r="L169" s="62">
        <v>0</v>
      </c>
      <c r="M169" s="71">
        <v>0</v>
      </c>
      <c r="N169" s="2">
        <v>0</v>
      </c>
      <c r="O169" s="2">
        <v>0</v>
      </c>
      <c r="P169" s="2">
        <v>0</v>
      </c>
      <c r="Q169" s="72">
        <v>0</v>
      </c>
      <c r="R169" s="62">
        <v>0</v>
      </c>
      <c r="S169" s="69">
        <v>0</v>
      </c>
      <c r="T169" s="69">
        <v>0</v>
      </c>
    </row>
    <row r="170" spans="1:20" ht="19.5" customHeight="1" hidden="1">
      <c r="A170" s="13"/>
      <c r="B170" s="14"/>
      <c r="C170" s="14">
        <v>4040</v>
      </c>
      <c r="D170" s="96" t="s">
        <v>93</v>
      </c>
      <c r="E170" s="41"/>
      <c r="F170" s="41"/>
      <c r="G170" s="5">
        <v>117905</v>
      </c>
      <c r="H170" s="5">
        <v>117905</v>
      </c>
      <c r="I170" s="5">
        <v>117905</v>
      </c>
      <c r="J170" s="5">
        <v>117905</v>
      </c>
      <c r="K170" s="62">
        <v>0</v>
      </c>
      <c r="L170" s="62">
        <v>0</v>
      </c>
      <c r="M170" s="71">
        <v>0</v>
      </c>
      <c r="N170" s="2">
        <v>0</v>
      </c>
      <c r="O170" s="2">
        <v>0</v>
      </c>
      <c r="P170" s="2">
        <v>0</v>
      </c>
      <c r="Q170" s="88">
        <v>0</v>
      </c>
      <c r="R170" s="21">
        <v>0</v>
      </c>
      <c r="S170" s="2">
        <v>0</v>
      </c>
      <c r="T170" s="2">
        <v>0</v>
      </c>
    </row>
    <row r="171" spans="1:20" ht="19.5" customHeight="1" hidden="1">
      <c r="A171" s="13"/>
      <c r="B171" s="14"/>
      <c r="C171" s="14">
        <v>4110</v>
      </c>
      <c r="D171" s="96" t="s">
        <v>59</v>
      </c>
      <c r="E171" s="41"/>
      <c r="F171" s="41"/>
      <c r="G171" s="5">
        <v>251860</v>
      </c>
      <c r="H171" s="5">
        <v>251860</v>
      </c>
      <c r="I171" s="5">
        <v>251860</v>
      </c>
      <c r="J171" s="62">
        <v>251860</v>
      </c>
      <c r="K171" s="62">
        <v>0</v>
      </c>
      <c r="L171" s="62">
        <v>0</v>
      </c>
      <c r="M171" s="71">
        <v>0</v>
      </c>
      <c r="N171" s="2">
        <v>0</v>
      </c>
      <c r="O171" s="2">
        <v>0</v>
      </c>
      <c r="P171" s="2">
        <v>0</v>
      </c>
      <c r="Q171" s="88">
        <v>0</v>
      </c>
      <c r="R171" s="21">
        <v>0</v>
      </c>
      <c r="S171" s="2">
        <v>0</v>
      </c>
      <c r="T171" s="2">
        <v>0</v>
      </c>
    </row>
    <row r="172" spans="1:20" ht="19.5" customHeight="1" hidden="1">
      <c r="A172" s="13"/>
      <c r="B172" s="14"/>
      <c r="C172" s="14">
        <v>4120</v>
      </c>
      <c r="D172" s="96" t="s">
        <v>94</v>
      </c>
      <c r="E172" s="41"/>
      <c r="F172" s="41"/>
      <c r="G172" s="5">
        <v>39914</v>
      </c>
      <c r="H172" s="5">
        <v>39914</v>
      </c>
      <c r="I172" s="5">
        <v>39914</v>
      </c>
      <c r="J172" s="62">
        <v>39914</v>
      </c>
      <c r="K172" s="62">
        <v>0</v>
      </c>
      <c r="L172" s="62">
        <v>0</v>
      </c>
      <c r="M172" s="71">
        <v>0</v>
      </c>
      <c r="N172" s="2">
        <v>0</v>
      </c>
      <c r="O172" s="2">
        <v>0</v>
      </c>
      <c r="P172" s="2">
        <v>0</v>
      </c>
      <c r="Q172" s="72">
        <v>0</v>
      </c>
      <c r="R172" s="62">
        <v>0</v>
      </c>
      <c r="S172" s="70">
        <v>0</v>
      </c>
      <c r="T172" s="70">
        <v>0</v>
      </c>
    </row>
    <row r="173" spans="1:20" ht="19.5" customHeight="1" hidden="1">
      <c r="A173" s="13"/>
      <c r="B173" s="14"/>
      <c r="C173" s="14" t="s">
        <v>56</v>
      </c>
      <c r="D173" s="96" t="s">
        <v>148</v>
      </c>
      <c r="E173" s="41"/>
      <c r="F173" s="41"/>
      <c r="G173" s="5">
        <v>2000</v>
      </c>
      <c r="H173" s="5">
        <v>2000</v>
      </c>
      <c r="I173" s="5">
        <v>2000</v>
      </c>
      <c r="J173" s="62">
        <v>2000</v>
      </c>
      <c r="K173" s="62">
        <v>0</v>
      </c>
      <c r="L173" s="62">
        <v>0</v>
      </c>
      <c r="M173" s="71">
        <v>0</v>
      </c>
      <c r="N173" s="2">
        <v>0</v>
      </c>
      <c r="O173" s="2">
        <v>0</v>
      </c>
      <c r="P173" s="2">
        <v>0</v>
      </c>
      <c r="Q173" s="72">
        <v>0</v>
      </c>
      <c r="R173" s="62">
        <v>0</v>
      </c>
      <c r="S173" s="69">
        <v>0</v>
      </c>
      <c r="T173" s="69">
        <v>0</v>
      </c>
    </row>
    <row r="174" spans="1:20" ht="19.5" customHeight="1" hidden="1">
      <c r="A174" s="13"/>
      <c r="B174" s="14"/>
      <c r="C174" s="14">
        <v>4210</v>
      </c>
      <c r="D174" s="96" t="s">
        <v>61</v>
      </c>
      <c r="E174" s="41"/>
      <c r="F174" s="41"/>
      <c r="G174" s="5">
        <v>82075</v>
      </c>
      <c r="H174" s="5">
        <v>82075</v>
      </c>
      <c r="I174" s="5">
        <v>82075</v>
      </c>
      <c r="J174" s="62">
        <v>0</v>
      </c>
      <c r="K174" s="5">
        <v>82075</v>
      </c>
      <c r="L174" s="62">
        <v>0</v>
      </c>
      <c r="M174" s="71">
        <v>0</v>
      </c>
      <c r="N174" s="2">
        <v>0</v>
      </c>
      <c r="O174" s="2">
        <v>0</v>
      </c>
      <c r="P174" s="2">
        <v>0</v>
      </c>
      <c r="Q174" s="88">
        <v>0</v>
      </c>
      <c r="R174" s="26">
        <v>0</v>
      </c>
      <c r="S174" s="69">
        <v>0</v>
      </c>
      <c r="T174" s="69">
        <v>0</v>
      </c>
    </row>
    <row r="175" spans="1:20" ht="25.5" hidden="1">
      <c r="A175" s="13"/>
      <c r="B175" s="14"/>
      <c r="C175" s="14" t="s">
        <v>83</v>
      </c>
      <c r="D175" s="96" t="s">
        <v>109</v>
      </c>
      <c r="E175" s="41"/>
      <c r="F175" s="41"/>
      <c r="G175" s="5">
        <v>301</v>
      </c>
      <c r="H175" s="5">
        <v>301</v>
      </c>
      <c r="I175" s="5">
        <v>301</v>
      </c>
      <c r="J175" s="62">
        <v>0</v>
      </c>
      <c r="K175" s="5">
        <v>301</v>
      </c>
      <c r="L175" s="62">
        <v>0</v>
      </c>
      <c r="M175" s="71">
        <v>0</v>
      </c>
      <c r="N175" s="2">
        <v>0</v>
      </c>
      <c r="O175" s="2">
        <v>0</v>
      </c>
      <c r="P175" s="2">
        <v>0</v>
      </c>
      <c r="Q175" s="88">
        <v>0</v>
      </c>
      <c r="R175" s="26">
        <v>0</v>
      </c>
      <c r="S175" s="69">
        <v>0</v>
      </c>
      <c r="T175" s="69">
        <v>0</v>
      </c>
    </row>
    <row r="176" spans="1:20" ht="25.5" hidden="1">
      <c r="A176" s="13"/>
      <c r="B176" s="14"/>
      <c r="C176" s="14">
        <v>4240</v>
      </c>
      <c r="D176" s="96" t="s">
        <v>149</v>
      </c>
      <c r="E176" s="41"/>
      <c r="F176" s="41"/>
      <c r="G176" s="5">
        <v>4100</v>
      </c>
      <c r="H176" s="5">
        <v>4100</v>
      </c>
      <c r="I176" s="5">
        <v>4100</v>
      </c>
      <c r="J176" s="62">
        <v>0</v>
      </c>
      <c r="K176" s="5">
        <v>4100</v>
      </c>
      <c r="L176" s="62">
        <v>0</v>
      </c>
      <c r="M176" s="71">
        <v>0</v>
      </c>
      <c r="N176" s="2">
        <v>0</v>
      </c>
      <c r="O176" s="2">
        <v>0</v>
      </c>
      <c r="P176" s="2">
        <v>0</v>
      </c>
      <c r="Q176" s="72">
        <v>0</v>
      </c>
      <c r="R176" s="71">
        <v>0</v>
      </c>
      <c r="S176" s="69">
        <v>0</v>
      </c>
      <c r="T176" s="69">
        <v>0</v>
      </c>
    </row>
    <row r="177" spans="1:20" ht="19.5" customHeight="1" hidden="1">
      <c r="A177" s="13"/>
      <c r="B177" s="14"/>
      <c r="C177" s="14">
        <v>4260</v>
      </c>
      <c r="D177" s="96" t="s">
        <v>69</v>
      </c>
      <c r="E177" s="41"/>
      <c r="F177" s="41"/>
      <c r="G177" s="5">
        <v>31000</v>
      </c>
      <c r="H177" s="5">
        <v>31000</v>
      </c>
      <c r="I177" s="5">
        <v>31000</v>
      </c>
      <c r="J177" s="62">
        <v>0</v>
      </c>
      <c r="K177" s="5">
        <v>31000</v>
      </c>
      <c r="L177" s="62">
        <v>0</v>
      </c>
      <c r="M177" s="71">
        <v>0</v>
      </c>
      <c r="N177" s="2">
        <v>0</v>
      </c>
      <c r="O177" s="2">
        <v>0</v>
      </c>
      <c r="P177" s="2">
        <v>0</v>
      </c>
      <c r="Q177" s="72">
        <v>0</v>
      </c>
      <c r="R177" s="71">
        <v>0</v>
      </c>
      <c r="S177" s="69">
        <v>0</v>
      </c>
      <c r="T177" s="69">
        <v>0</v>
      </c>
    </row>
    <row r="178" spans="1:20" ht="19.5" customHeight="1" hidden="1">
      <c r="A178" s="13"/>
      <c r="B178" s="14"/>
      <c r="C178" s="14">
        <v>4270</v>
      </c>
      <c r="D178" s="96" t="s">
        <v>62</v>
      </c>
      <c r="E178" s="41"/>
      <c r="F178" s="41"/>
      <c r="G178" s="5">
        <v>106750</v>
      </c>
      <c r="H178" s="5">
        <v>106750</v>
      </c>
      <c r="I178" s="5">
        <v>106750</v>
      </c>
      <c r="J178" s="62">
        <v>0</v>
      </c>
      <c r="K178" s="5">
        <v>106750</v>
      </c>
      <c r="L178" s="62">
        <v>0</v>
      </c>
      <c r="M178" s="71">
        <v>0</v>
      </c>
      <c r="N178" s="2">
        <v>0</v>
      </c>
      <c r="O178" s="2">
        <v>0</v>
      </c>
      <c r="P178" s="2">
        <v>0</v>
      </c>
      <c r="Q178" s="88">
        <v>0</v>
      </c>
      <c r="R178" s="26">
        <v>0</v>
      </c>
      <c r="S178" s="69">
        <v>0</v>
      </c>
      <c r="T178" s="69">
        <v>0</v>
      </c>
    </row>
    <row r="179" spans="1:20" ht="19.5" customHeight="1" hidden="1">
      <c r="A179" s="13"/>
      <c r="B179" s="14"/>
      <c r="C179" s="14">
        <v>4280</v>
      </c>
      <c r="D179" s="96" t="s">
        <v>95</v>
      </c>
      <c r="E179" s="41"/>
      <c r="F179" s="41"/>
      <c r="G179" s="5">
        <v>1200</v>
      </c>
      <c r="H179" s="5">
        <v>1200</v>
      </c>
      <c r="I179" s="5">
        <v>1200</v>
      </c>
      <c r="J179" s="62">
        <v>0</v>
      </c>
      <c r="K179" s="5">
        <v>1200</v>
      </c>
      <c r="L179" s="62">
        <v>0</v>
      </c>
      <c r="M179" s="71">
        <v>0</v>
      </c>
      <c r="N179" s="2">
        <v>0</v>
      </c>
      <c r="O179" s="2">
        <v>0</v>
      </c>
      <c r="P179" s="2">
        <v>0</v>
      </c>
      <c r="Q179" s="88">
        <v>0</v>
      </c>
      <c r="R179" s="26">
        <v>0</v>
      </c>
      <c r="S179" s="69">
        <v>0</v>
      </c>
      <c r="T179" s="69">
        <v>0</v>
      </c>
    </row>
    <row r="180" spans="1:20" ht="19.5" customHeight="1" hidden="1">
      <c r="A180" s="13"/>
      <c r="B180" s="14"/>
      <c r="C180" s="14">
        <v>4300</v>
      </c>
      <c r="D180" s="96" t="s">
        <v>63</v>
      </c>
      <c r="E180" s="41"/>
      <c r="F180" s="41"/>
      <c r="G180" s="5">
        <v>9800</v>
      </c>
      <c r="H180" s="5">
        <v>9800</v>
      </c>
      <c r="I180" s="5">
        <v>9800</v>
      </c>
      <c r="J180" s="62">
        <v>0</v>
      </c>
      <c r="K180" s="5">
        <v>9800</v>
      </c>
      <c r="L180" s="62">
        <v>0</v>
      </c>
      <c r="M180" s="71">
        <v>0</v>
      </c>
      <c r="N180" s="2">
        <v>0</v>
      </c>
      <c r="O180" s="2">
        <v>0</v>
      </c>
      <c r="P180" s="2">
        <v>0</v>
      </c>
      <c r="Q180" s="72">
        <v>0</v>
      </c>
      <c r="R180" s="71">
        <v>0</v>
      </c>
      <c r="S180" s="69">
        <v>0</v>
      </c>
      <c r="T180" s="69">
        <v>0</v>
      </c>
    </row>
    <row r="181" spans="1:20" ht="19.5" customHeight="1" hidden="1">
      <c r="A181" s="13"/>
      <c r="B181" s="14"/>
      <c r="C181" s="14" t="s">
        <v>85</v>
      </c>
      <c r="D181" s="96" t="s">
        <v>110</v>
      </c>
      <c r="E181" s="41"/>
      <c r="F181" s="41"/>
      <c r="G181" s="5">
        <v>1757</v>
      </c>
      <c r="H181" s="5">
        <v>1757</v>
      </c>
      <c r="I181" s="5">
        <v>1757</v>
      </c>
      <c r="J181" s="62">
        <v>0</v>
      </c>
      <c r="K181" s="5">
        <v>1757</v>
      </c>
      <c r="L181" s="62">
        <v>0</v>
      </c>
      <c r="M181" s="71">
        <v>0</v>
      </c>
      <c r="N181" s="2">
        <v>0</v>
      </c>
      <c r="O181" s="2">
        <v>0</v>
      </c>
      <c r="P181" s="2">
        <v>0</v>
      </c>
      <c r="Q181" s="72">
        <v>0</v>
      </c>
      <c r="R181" s="71">
        <v>0</v>
      </c>
      <c r="S181" s="69">
        <v>0</v>
      </c>
      <c r="T181" s="69">
        <v>0</v>
      </c>
    </row>
    <row r="182" spans="1:20" ht="38.25" hidden="1">
      <c r="A182" s="13"/>
      <c r="B182" s="14"/>
      <c r="C182" s="14" t="s">
        <v>81</v>
      </c>
      <c r="D182" s="96" t="s">
        <v>111</v>
      </c>
      <c r="E182" s="41"/>
      <c r="F182" s="41"/>
      <c r="G182" s="5">
        <v>1440</v>
      </c>
      <c r="H182" s="5">
        <v>1440</v>
      </c>
      <c r="I182" s="5">
        <v>1440</v>
      </c>
      <c r="J182" s="62">
        <v>0</v>
      </c>
      <c r="K182" s="5">
        <v>1440</v>
      </c>
      <c r="L182" s="62">
        <v>0</v>
      </c>
      <c r="M182" s="71">
        <v>0</v>
      </c>
      <c r="N182" s="2">
        <v>0</v>
      </c>
      <c r="O182" s="2">
        <v>0</v>
      </c>
      <c r="P182" s="2">
        <v>0</v>
      </c>
      <c r="Q182" s="88">
        <v>0</v>
      </c>
      <c r="R182" s="26">
        <v>0</v>
      </c>
      <c r="S182" s="69">
        <v>0</v>
      </c>
      <c r="T182" s="69">
        <v>0</v>
      </c>
    </row>
    <row r="183" spans="1:20" ht="38.25" hidden="1">
      <c r="A183" s="13"/>
      <c r="B183" s="14"/>
      <c r="C183" s="14" t="s">
        <v>86</v>
      </c>
      <c r="D183" s="96" t="s">
        <v>262</v>
      </c>
      <c r="E183" s="41"/>
      <c r="F183" s="41"/>
      <c r="G183" s="5">
        <v>2700</v>
      </c>
      <c r="H183" s="5">
        <v>2700</v>
      </c>
      <c r="I183" s="5">
        <v>2700</v>
      </c>
      <c r="J183" s="62">
        <v>0</v>
      </c>
      <c r="K183" s="5">
        <v>2700</v>
      </c>
      <c r="L183" s="62">
        <v>0</v>
      </c>
      <c r="M183" s="71">
        <v>0</v>
      </c>
      <c r="N183" s="2">
        <v>0</v>
      </c>
      <c r="O183" s="2">
        <v>0</v>
      </c>
      <c r="P183" s="2">
        <v>0</v>
      </c>
      <c r="Q183" s="88">
        <v>0</v>
      </c>
      <c r="R183" s="26">
        <v>0</v>
      </c>
      <c r="S183" s="69">
        <v>0</v>
      </c>
      <c r="T183" s="69">
        <v>0</v>
      </c>
    </row>
    <row r="184" spans="1:20" ht="19.5" customHeight="1" hidden="1">
      <c r="A184" s="13"/>
      <c r="B184" s="14"/>
      <c r="C184" s="14">
        <v>4410</v>
      </c>
      <c r="D184" s="96" t="s">
        <v>96</v>
      </c>
      <c r="E184" s="41"/>
      <c r="F184" s="41"/>
      <c r="G184" s="5">
        <v>5850</v>
      </c>
      <c r="H184" s="5">
        <v>5850</v>
      </c>
      <c r="I184" s="5">
        <v>5850</v>
      </c>
      <c r="J184" s="62">
        <v>0</v>
      </c>
      <c r="K184" s="5">
        <v>5850</v>
      </c>
      <c r="L184" s="62">
        <v>0</v>
      </c>
      <c r="M184" s="71">
        <v>0</v>
      </c>
      <c r="N184" s="2">
        <v>0</v>
      </c>
      <c r="O184" s="2">
        <v>0</v>
      </c>
      <c r="P184" s="2">
        <v>0</v>
      </c>
      <c r="Q184" s="72">
        <v>0</v>
      </c>
      <c r="R184" s="71">
        <v>0</v>
      </c>
      <c r="S184" s="69">
        <v>0</v>
      </c>
      <c r="T184" s="69">
        <v>0</v>
      </c>
    </row>
    <row r="185" spans="1:20" ht="19.5" customHeight="1" hidden="1">
      <c r="A185" s="13"/>
      <c r="B185" s="14"/>
      <c r="C185" s="14">
        <v>4430</v>
      </c>
      <c r="D185" s="96" t="s">
        <v>64</v>
      </c>
      <c r="E185" s="41"/>
      <c r="F185" s="41"/>
      <c r="G185" s="5">
        <v>6000</v>
      </c>
      <c r="H185" s="5">
        <v>6000</v>
      </c>
      <c r="I185" s="5">
        <v>6000</v>
      </c>
      <c r="J185" s="62">
        <v>0</v>
      </c>
      <c r="K185" s="5">
        <v>6000</v>
      </c>
      <c r="L185" s="62">
        <v>0</v>
      </c>
      <c r="M185" s="71">
        <v>0</v>
      </c>
      <c r="N185" s="2">
        <v>0</v>
      </c>
      <c r="O185" s="2">
        <v>0</v>
      </c>
      <c r="P185" s="2">
        <v>0</v>
      </c>
      <c r="Q185" s="72">
        <v>0</v>
      </c>
      <c r="R185" s="71">
        <v>0</v>
      </c>
      <c r="S185" s="69">
        <v>0</v>
      </c>
      <c r="T185" s="69">
        <v>0</v>
      </c>
    </row>
    <row r="186" spans="1:20" ht="19.5" customHeight="1" hidden="1">
      <c r="A186" s="13"/>
      <c r="B186" s="14"/>
      <c r="C186" s="14">
        <v>4440</v>
      </c>
      <c r="D186" s="96" t="s">
        <v>97</v>
      </c>
      <c r="E186" s="41"/>
      <c r="F186" s="41"/>
      <c r="G186" s="5">
        <v>128004</v>
      </c>
      <c r="H186" s="5">
        <v>128004</v>
      </c>
      <c r="I186" s="5">
        <v>128004</v>
      </c>
      <c r="J186" s="62">
        <v>0</v>
      </c>
      <c r="K186" s="5">
        <v>128004</v>
      </c>
      <c r="L186" s="62">
        <v>0</v>
      </c>
      <c r="M186" s="71">
        <v>0</v>
      </c>
      <c r="N186" s="2">
        <v>0</v>
      </c>
      <c r="O186" s="2">
        <v>0</v>
      </c>
      <c r="P186" s="2">
        <v>0</v>
      </c>
      <c r="Q186" s="88">
        <v>0</v>
      </c>
      <c r="R186" s="68">
        <v>0</v>
      </c>
      <c r="S186" s="69">
        <v>0</v>
      </c>
      <c r="T186" s="69">
        <v>0</v>
      </c>
    </row>
    <row r="187" spans="1:20" ht="25.5" customHeight="1" hidden="1">
      <c r="A187" s="13"/>
      <c r="B187" s="14"/>
      <c r="C187" s="14" t="s">
        <v>78</v>
      </c>
      <c r="D187" s="96" t="s">
        <v>98</v>
      </c>
      <c r="E187" s="41"/>
      <c r="F187" s="41"/>
      <c r="G187" s="5">
        <v>1600</v>
      </c>
      <c r="H187" s="5">
        <v>1600</v>
      </c>
      <c r="I187" s="5">
        <v>1600</v>
      </c>
      <c r="J187" s="62">
        <v>0</v>
      </c>
      <c r="K187" s="5">
        <v>1600</v>
      </c>
      <c r="L187" s="62">
        <v>0</v>
      </c>
      <c r="M187" s="71">
        <v>0</v>
      </c>
      <c r="N187" s="2">
        <v>0</v>
      </c>
      <c r="O187" s="2">
        <v>0</v>
      </c>
      <c r="P187" s="2">
        <v>0</v>
      </c>
      <c r="Q187" s="88">
        <v>0</v>
      </c>
      <c r="R187" s="26">
        <v>0</v>
      </c>
      <c r="S187" s="69">
        <v>0</v>
      </c>
      <c r="T187" s="69">
        <v>0</v>
      </c>
    </row>
    <row r="188" spans="1:20" ht="38.25" hidden="1">
      <c r="A188" s="13"/>
      <c r="B188" s="14"/>
      <c r="C188" s="14" t="s">
        <v>79</v>
      </c>
      <c r="D188" s="96" t="s">
        <v>99</v>
      </c>
      <c r="E188" s="41"/>
      <c r="F188" s="41"/>
      <c r="G188" s="5">
        <v>2250</v>
      </c>
      <c r="H188" s="5">
        <v>2250</v>
      </c>
      <c r="I188" s="5">
        <v>2250</v>
      </c>
      <c r="J188" s="62">
        <v>0</v>
      </c>
      <c r="K188" s="5">
        <v>2250</v>
      </c>
      <c r="L188" s="62">
        <v>0</v>
      </c>
      <c r="M188" s="71">
        <v>0</v>
      </c>
      <c r="N188" s="2">
        <v>0</v>
      </c>
      <c r="O188" s="2">
        <v>0</v>
      </c>
      <c r="P188" s="2">
        <v>0</v>
      </c>
      <c r="Q188" s="72">
        <v>0</v>
      </c>
      <c r="R188" s="71">
        <v>0</v>
      </c>
      <c r="S188" s="69">
        <v>0</v>
      </c>
      <c r="T188" s="69">
        <v>0</v>
      </c>
    </row>
    <row r="189" spans="1:20" ht="25.5" hidden="1">
      <c r="A189" s="13"/>
      <c r="B189" s="14"/>
      <c r="C189" s="14" t="s">
        <v>80</v>
      </c>
      <c r="D189" s="96" t="s">
        <v>100</v>
      </c>
      <c r="E189" s="41"/>
      <c r="F189" s="41"/>
      <c r="G189" s="5">
        <v>3400</v>
      </c>
      <c r="H189" s="5">
        <v>3400</v>
      </c>
      <c r="I189" s="5">
        <v>3400</v>
      </c>
      <c r="J189" s="62">
        <v>0</v>
      </c>
      <c r="K189" s="5">
        <v>3400</v>
      </c>
      <c r="L189" s="62">
        <v>0</v>
      </c>
      <c r="M189" s="71">
        <v>0</v>
      </c>
      <c r="N189" s="2">
        <v>0</v>
      </c>
      <c r="O189" s="2">
        <v>0</v>
      </c>
      <c r="P189" s="2">
        <v>0</v>
      </c>
      <c r="Q189" s="72">
        <v>0</v>
      </c>
      <c r="R189" s="71">
        <v>0</v>
      </c>
      <c r="S189" s="69">
        <v>0</v>
      </c>
      <c r="T189" s="69">
        <v>0</v>
      </c>
    </row>
    <row r="190" spans="1:20" ht="25.5" hidden="1">
      <c r="A190" s="13"/>
      <c r="B190" s="14"/>
      <c r="C190" s="14">
        <v>6050</v>
      </c>
      <c r="D190" s="96" t="s">
        <v>71</v>
      </c>
      <c r="E190" s="41"/>
      <c r="F190" s="3"/>
      <c r="G190" s="5">
        <v>500000</v>
      </c>
      <c r="H190" s="5">
        <v>0</v>
      </c>
      <c r="I190" s="5">
        <v>0</v>
      </c>
      <c r="J190" s="62">
        <v>0</v>
      </c>
      <c r="K190" s="62">
        <v>0</v>
      </c>
      <c r="L190" s="62">
        <v>0</v>
      </c>
      <c r="M190" s="71">
        <v>0</v>
      </c>
      <c r="N190" s="2">
        <v>0</v>
      </c>
      <c r="O190" s="2">
        <v>0</v>
      </c>
      <c r="P190" s="2">
        <v>0</v>
      </c>
      <c r="Q190" s="88">
        <v>500000</v>
      </c>
      <c r="R190" s="21">
        <v>500000</v>
      </c>
      <c r="S190" s="69">
        <v>0</v>
      </c>
      <c r="T190" s="69">
        <v>0</v>
      </c>
    </row>
    <row r="191" spans="1:20" ht="25.5" hidden="1">
      <c r="A191" s="13"/>
      <c r="B191" s="14"/>
      <c r="C191" s="14">
        <v>6058</v>
      </c>
      <c r="D191" s="96" t="s">
        <v>71</v>
      </c>
      <c r="E191" s="3"/>
      <c r="F191" s="41"/>
      <c r="G191" s="5">
        <v>194897</v>
      </c>
      <c r="H191" s="5">
        <v>0</v>
      </c>
      <c r="I191" s="5">
        <v>0</v>
      </c>
      <c r="J191" s="62">
        <v>0</v>
      </c>
      <c r="K191" s="139">
        <v>0</v>
      </c>
      <c r="L191" s="62">
        <v>0</v>
      </c>
      <c r="M191" s="71">
        <v>0</v>
      </c>
      <c r="N191" s="2">
        <v>0</v>
      </c>
      <c r="O191" s="2">
        <v>0</v>
      </c>
      <c r="P191" s="2">
        <v>0</v>
      </c>
      <c r="Q191" s="73">
        <v>194897</v>
      </c>
      <c r="R191" s="73">
        <v>194897</v>
      </c>
      <c r="S191" s="89">
        <v>194897</v>
      </c>
      <c r="T191" s="69">
        <v>0</v>
      </c>
    </row>
    <row r="192" spans="1:20" ht="25.5" hidden="1">
      <c r="A192" s="13"/>
      <c r="B192" s="14"/>
      <c r="C192" s="14">
        <v>6059</v>
      </c>
      <c r="D192" s="96" t="s">
        <v>71</v>
      </c>
      <c r="E192" s="3"/>
      <c r="F192" s="41"/>
      <c r="G192" s="5">
        <v>104775</v>
      </c>
      <c r="H192" s="5">
        <v>0</v>
      </c>
      <c r="I192" s="5">
        <v>0</v>
      </c>
      <c r="J192" s="62">
        <v>0</v>
      </c>
      <c r="K192" s="62">
        <v>0</v>
      </c>
      <c r="L192" s="62">
        <v>0</v>
      </c>
      <c r="M192" s="71">
        <v>0</v>
      </c>
      <c r="N192" s="2">
        <v>0</v>
      </c>
      <c r="O192" s="2">
        <v>0</v>
      </c>
      <c r="P192" s="2">
        <v>0</v>
      </c>
      <c r="Q192" s="88">
        <v>104775</v>
      </c>
      <c r="R192" s="21">
        <v>104775</v>
      </c>
      <c r="S192" s="69">
        <v>104775</v>
      </c>
      <c r="T192" s="69">
        <v>0</v>
      </c>
    </row>
    <row r="193" spans="1:20" s="81" customFormat="1" ht="25.5" hidden="1">
      <c r="A193" s="45"/>
      <c r="B193" s="46" t="s">
        <v>140</v>
      </c>
      <c r="C193" s="46"/>
      <c r="D193" s="95" t="s">
        <v>217</v>
      </c>
      <c r="E193" s="124">
        <f>SUM(E194:E206)</f>
        <v>0</v>
      </c>
      <c r="F193" s="124">
        <f>SUM(F194:F206)</f>
        <v>0</v>
      </c>
      <c r="G193" s="47">
        <f>SUM(G194:G206)</f>
        <v>335852</v>
      </c>
      <c r="H193" s="47">
        <f aca="true" t="shared" si="26" ref="H193:R193">SUM(H194:H206)</f>
        <v>335852</v>
      </c>
      <c r="I193" s="47">
        <f t="shared" si="26"/>
        <v>334552</v>
      </c>
      <c r="J193" s="47">
        <f t="shared" si="26"/>
        <v>264163</v>
      </c>
      <c r="K193" s="47">
        <f t="shared" si="26"/>
        <v>70389</v>
      </c>
      <c r="L193" s="47">
        <f t="shared" si="26"/>
        <v>0</v>
      </c>
      <c r="M193" s="47">
        <f t="shared" si="26"/>
        <v>1300</v>
      </c>
      <c r="N193" s="47">
        <f t="shared" si="26"/>
        <v>0</v>
      </c>
      <c r="O193" s="47">
        <f t="shared" si="26"/>
        <v>0</v>
      </c>
      <c r="P193" s="47">
        <f t="shared" si="26"/>
        <v>0</v>
      </c>
      <c r="Q193" s="47">
        <f t="shared" si="26"/>
        <v>0</v>
      </c>
      <c r="R193" s="47">
        <f t="shared" si="26"/>
        <v>0</v>
      </c>
      <c r="S193" s="69">
        <v>0</v>
      </c>
      <c r="T193" s="69">
        <v>0</v>
      </c>
    </row>
    <row r="194" spans="1:20" ht="25.5" hidden="1">
      <c r="A194" s="13"/>
      <c r="B194" s="14"/>
      <c r="C194" s="14">
        <v>3020</v>
      </c>
      <c r="D194" s="100" t="s">
        <v>106</v>
      </c>
      <c r="E194" s="92"/>
      <c r="F194" s="92"/>
      <c r="G194" s="74">
        <v>1300</v>
      </c>
      <c r="H194" s="69">
        <v>1300</v>
      </c>
      <c r="I194" s="69">
        <v>0</v>
      </c>
      <c r="J194" s="69">
        <v>0</v>
      </c>
      <c r="K194" s="69">
        <v>0</v>
      </c>
      <c r="L194" s="69">
        <v>0</v>
      </c>
      <c r="M194" s="112">
        <v>1300</v>
      </c>
      <c r="N194" s="113">
        <v>0</v>
      </c>
      <c r="O194" s="113">
        <v>0</v>
      </c>
      <c r="P194" s="113">
        <v>0</v>
      </c>
      <c r="Q194" s="89">
        <v>0</v>
      </c>
      <c r="R194" s="69">
        <v>0</v>
      </c>
      <c r="S194" s="69">
        <v>0</v>
      </c>
      <c r="T194" s="69">
        <v>0</v>
      </c>
    </row>
    <row r="195" spans="1:20" ht="25.5" hidden="1">
      <c r="A195" s="13"/>
      <c r="B195" s="14"/>
      <c r="C195" s="14">
        <v>4010</v>
      </c>
      <c r="D195" s="96" t="s">
        <v>92</v>
      </c>
      <c r="E195" s="41"/>
      <c r="F195" s="41"/>
      <c r="G195" s="5">
        <v>209771</v>
      </c>
      <c r="H195" s="5">
        <v>209771</v>
      </c>
      <c r="I195" s="5">
        <v>209771</v>
      </c>
      <c r="J195" s="5">
        <v>209771</v>
      </c>
      <c r="K195" s="73">
        <v>0</v>
      </c>
      <c r="L195" s="73">
        <v>0</v>
      </c>
      <c r="M195" s="73">
        <v>0</v>
      </c>
      <c r="N195" s="2">
        <v>0</v>
      </c>
      <c r="O195" s="2">
        <v>0</v>
      </c>
      <c r="P195" s="2">
        <v>0</v>
      </c>
      <c r="Q195" s="73">
        <v>0</v>
      </c>
      <c r="R195" s="73">
        <v>0</v>
      </c>
      <c r="S195" s="73">
        <v>0</v>
      </c>
      <c r="T195" s="73">
        <v>0</v>
      </c>
    </row>
    <row r="196" spans="1:20" ht="19.5" customHeight="1" hidden="1">
      <c r="A196" s="13"/>
      <c r="B196" s="14"/>
      <c r="C196" s="14">
        <v>4040</v>
      </c>
      <c r="D196" s="96" t="s">
        <v>93</v>
      </c>
      <c r="E196" s="41"/>
      <c r="F196" s="41"/>
      <c r="G196" s="5">
        <v>14975</v>
      </c>
      <c r="H196" s="5">
        <v>14975</v>
      </c>
      <c r="I196" s="5">
        <v>14975</v>
      </c>
      <c r="J196" s="5">
        <v>14975</v>
      </c>
      <c r="K196" s="73">
        <v>0</v>
      </c>
      <c r="L196" s="73">
        <v>0</v>
      </c>
      <c r="M196" s="73">
        <v>0</v>
      </c>
      <c r="N196" s="2">
        <v>0</v>
      </c>
      <c r="O196" s="2">
        <v>0</v>
      </c>
      <c r="P196" s="2">
        <v>0</v>
      </c>
      <c r="Q196" s="4">
        <v>0</v>
      </c>
      <c r="R196" s="4">
        <v>0</v>
      </c>
      <c r="S196" s="73">
        <v>0</v>
      </c>
      <c r="T196" s="73">
        <v>0</v>
      </c>
    </row>
    <row r="197" spans="1:20" ht="25.5" hidden="1">
      <c r="A197" s="13"/>
      <c r="B197" s="14"/>
      <c r="C197" s="14">
        <v>4110</v>
      </c>
      <c r="D197" s="114" t="s">
        <v>59</v>
      </c>
      <c r="E197" s="127"/>
      <c r="F197" s="127"/>
      <c r="G197" s="115">
        <v>34025</v>
      </c>
      <c r="H197" s="70">
        <v>34025</v>
      </c>
      <c r="I197" s="70">
        <v>34025</v>
      </c>
      <c r="J197" s="70">
        <v>34025</v>
      </c>
      <c r="K197" s="70">
        <v>0</v>
      </c>
      <c r="L197" s="70">
        <v>0</v>
      </c>
      <c r="M197" s="116">
        <v>0</v>
      </c>
      <c r="N197" s="117">
        <v>0</v>
      </c>
      <c r="O197" s="117">
        <v>0</v>
      </c>
      <c r="P197" s="117">
        <v>0</v>
      </c>
      <c r="Q197" s="118">
        <v>0</v>
      </c>
      <c r="R197" s="117">
        <v>0</v>
      </c>
      <c r="S197" s="70">
        <v>0</v>
      </c>
      <c r="T197" s="119">
        <v>0</v>
      </c>
    </row>
    <row r="198" spans="1:20" ht="19.5" customHeight="1" hidden="1">
      <c r="A198" s="13"/>
      <c r="B198" s="14"/>
      <c r="C198" s="14">
        <v>4120</v>
      </c>
      <c r="D198" s="96" t="s">
        <v>94</v>
      </c>
      <c r="E198" s="41"/>
      <c r="F198" s="41"/>
      <c r="G198" s="5">
        <v>5392</v>
      </c>
      <c r="H198" s="62">
        <v>5392</v>
      </c>
      <c r="I198" s="62">
        <v>5392</v>
      </c>
      <c r="J198" s="62">
        <v>5392</v>
      </c>
      <c r="K198" s="62">
        <v>0</v>
      </c>
      <c r="L198" s="62">
        <v>0</v>
      </c>
      <c r="M198" s="71">
        <v>0</v>
      </c>
      <c r="N198" s="2">
        <v>0</v>
      </c>
      <c r="O198" s="2">
        <v>0</v>
      </c>
      <c r="P198" s="2">
        <v>0</v>
      </c>
      <c r="Q198" s="91">
        <v>0</v>
      </c>
      <c r="R198" s="70">
        <v>0</v>
      </c>
      <c r="S198" s="62">
        <v>0</v>
      </c>
      <c r="T198" s="69">
        <v>0</v>
      </c>
    </row>
    <row r="199" spans="1:20" ht="19.5" customHeight="1" hidden="1">
      <c r="A199" s="13"/>
      <c r="B199" s="14"/>
      <c r="C199" s="14">
        <v>4210</v>
      </c>
      <c r="D199" s="96" t="s">
        <v>61</v>
      </c>
      <c r="E199" s="41"/>
      <c r="F199" s="41"/>
      <c r="G199" s="5">
        <v>37100</v>
      </c>
      <c r="H199" s="5">
        <v>37100</v>
      </c>
      <c r="I199" s="5">
        <v>37100</v>
      </c>
      <c r="J199" s="62">
        <v>0</v>
      </c>
      <c r="K199" s="5">
        <v>37100</v>
      </c>
      <c r="L199" s="62"/>
      <c r="M199" s="71"/>
      <c r="N199" s="2">
        <v>0</v>
      </c>
      <c r="O199" s="2">
        <v>0</v>
      </c>
      <c r="P199" s="2">
        <v>0</v>
      </c>
      <c r="Q199" s="89">
        <v>0</v>
      </c>
      <c r="R199" s="62">
        <v>0</v>
      </c>
      <c r="S199" s="62">
        <v>0</v>
      </c>
      <c r="T199" s="69">
        <v>0</v>
      </c>
    </row>
    <row r="200" spans="1:20" ht="25.5" hidden="1">
      <c r="A200" s="13"/>
      <c r="B200" s="14"/>
      <c r="C200" s="14" t="s">
        <v>83</v>
      </c>
      <c r="D200" s="96" t="s">
        <v>109</v>
      </c>
      <c r="E200" s="41"/>
      <c r="F200" s="41"/>
      <c r="G200" s="5">
        <v>200</v>
      </c>
      <c r="H200" s="5">
        <v>200</v>
      </c>
      <c r="I200" s="5">
        <v>200</v>
      </c>
      <c r="J200" s="62">
        <v>0</v>
      </c>
      <c r="K200" s="5">
        <v>200</v>
      </c>
      <c r="L200" s="62">
        <v>0</v>
      </c>
      <c r="M200" s="71">
        <v>0</v>
      </c>
      <c r="N200" s="2">
        <v>0</v>
      </c>
      <c r="O200" s="2">
        <v>0</v>
      </c>
      <c r="P200" s="2">
        <v>0</v>
      </c>
      <c r="Q200" s="90">
        <v>0</v>
      </c>
      <c r="R200" s="68">
        <v>0</v>
      </c>
      <c r="S200" s="21">
        <v>0</v>
      </c>
      <c r="T200" s="69">
        <v>0</v>
      </c>
    </row>
    <row r="201" spans="1:20" ht="25.5" hidden="1">
      <c r="A201" s="13"/>
      <c r="B201" s="14"/>
      <c r="C201" s="14">
        <v>4240</v>
      </c>
      <c r="D201" s="96" t="s">
        <v>149</v>
      </c>
      <c r="E201" s="41"/>
      <c r="F201" s="41"/>
      <c r="G201" s="5">
        <v>3500</v>
      </c>
      <c r="H201" s="5">
        <v>3500</v>
      </c>
      <c r="I201" s="5">
        <v>3500</v>
      </c>
      <c r="J201" s="62">
        <v>0</v>
      </c>
      <c r="K201" s="5">
        <v>3500</v>
      </c>
      <c r="L201" s="62">
        <v>0</v>
      </c>
      <c r="M201" s="71">
        <v>0</v>
      </c>
      <c r="N201" s="2">
        <v>0</v>
      </c>
      <c r="O201" s="2">
        <v>0</v>
      </c>
      <c r="P201" s="2">
        <v>0</v>
      </c>
      <c r="Q201" s="88">
        <v>0</v>
      </c>
      <c r="R201" s="21">
        <v>0</v>
      </c>
      <c r="S201" s="21">
        <f>SUM(S202:S223)</f>
        <v>3904</v>
      </c>
      <c r="T201" s="69">
        <v>0</v>
      </c>
    </row>
    <row r="202" spans="1:20" ht="19.5" customHeight="1" hidden="1">
      <c r="A202" s="13"/>
      <c r="B202" s="14"/>
      <c r="C202" s="14">
        <v>4260</v>
      </c>
      <c r="D202" s="96" t="s">
        <v>69</v>
      </c>
      <c r="E202" s="41"/>
      <c r="F202" s="41"/>
      <c r="G202" s="5">
        <v>15300</v>
      </c>
      <c r="H202" s="5">
        <v>15300</v>
      </c>
      <c r="I202" s="5">
        <v>15300</v>
      </c>
      <c r="J202" s="62">
        <v>0</v>
      </c>
      <c r="K202" s="5">
        <v>15300</v>
      </c>
      <c r="L202" s="62">
        <v>0</v>
      </c>
      <c r="M202" s="71">
        <v>0</v>
      </c>
      <c r="N202" s="2">
        <v>0</v>
      </c>
      <c r="O202" s="2">
        <v>0</v>
      </c>
      <c r="P202" s="2">
        <v>0</v>
      </c>
      <c r="Q202" s="72">
        <v>0</v>
      </c>
      <c r="R202" s="62">
        <v>0</v>
      </c>
      <c r="S202" s="62">
        <v>0</v>
      </c>
      <c r="T202" s="69">
        <v>0</v>
      </c>
    </row>
    <row r="203" spans="1:20" ht="19.5" customHeight="1" hidden="1">
      <c r="A203" s="13"/>
      <c r="B203" s="14"/>
      <c r="C203" s="14">
        <v>4270</v>
      </c>
      <c r="D203" s="96" t="s">
        <v>62</v>
      </c>
      <c r="E203" s="41"/>
      <c r="F203" s="41"/>
      <c r="G203" s="5">
        <v>200</v>
      </c>
      <c r="H203" s="5">
        <v>200</v>
      </c>
      <c r="I203" s="5">
        <v>200</v>
      </c>
      <c r="J203" s="62">
        <v>0</v>
      </c>
      <c r="K203" s="5">
        <v>200</v>
      </c>
      <c r="L203" s="62">
        <v>0</v>
      </c>
      <c r="M203" s="71">
        <v>0</v>
      </c>
      <c r="N203" s="2">
        <v>0</v>
      </c>
      <c r="O203" s="2">
        <v>0</v>
      </c>
      <c r="P203" s="2">
        <v>0</v>
      </c>
      <c r="Q203" s="72">
        <v>0</v>
      </c>
      <c r="R203" s="62">
        <v>0</v>
      </c>
      <c r="S203" s="62">
        <v>0</v>
      </c>
      <c r="T203" s="69">
        <v>0</v>
      </c>
    </row>
    <row r="204" spans="1:20" ht="19.5" customHeight="1" hidden="1">
      <c r="A204" s="13"/>
      <c r="B204" s="14"/>
      <c r="C204" s="14">
        <v>4280</v>
      </c>
      <c r="D204" s="96" t="s">
        <v>95</v>
      </c>
      <c r="E204" s="41"/>
      <c r="F204" s="41"/>
      <c r="G204" s="5">
        <v>350</v>
      </c>
      <c r="H204" s="5">
        <v>350</v>
      </c>
      <c r="I204" s="5">
        <v>350</v>
      </c>
      <c r="J204" s="62">
        <v>0</v>
      </c>
      <c r="K204" s="5">
        <v>350</v>
      </c>
      <c r="L204" s="62">
        <v>0</v>
      </c>
      <c r="M204" s="71">
        <v>0</v>
      </c>
      <c r="N204" s="2">
        <v>0</v>
      </c>
      <c r="O204" s="2">
        <v>0</v>
      </c>
      <c r="P204" s="2">
        <v>0</v>
      </c>
      <c r="Q204" s="88">
        <v>0</v>
      </c>
      <c r="R204" s="21">
        <v>0</v>
      </c>
      <c r="S204" s="21">
        <v>0</v>
      </c>
      <c r="T204" s="69">
        <v>0</v>
      </c>
    </row>
    <row r="205" spans="1:20" ht="19.5" customHeight="1" hidden="1">
      <c r="A205" s="13"/>
      <c r="B205" s="14"/>
      <c r="C205" s="14">
        <v>4300</v>
      </c>
      <c r="D205" s="96" t="s">
        <v>63</v>
      </c>
      <c r="E205" s="41"/>
      <c r="F205" s="41"/>
      <c r="G205" s="5">
        <v>600</v>
      </c>
      <c r="H205" s="5">
        <v>600</v>
      </c>
      <c r="I205" s="5">
        <v>600</v>
      </c>
      <c r="J205" s="62">
        <v>0</v>
      </c>
      <c r="K205" s="5">
        <v>600</v>
      </c>
      <c r="L205" s="62">
        <v>0</v>
      </c>
      <c r="M205" s="71">
        <v>0</v>
      </c>
      <c r="N205" s="2">
        <v>0</v>
      </c>
      <c r="O205" s="2">
        <v>0</v>
      </c>
      <c r="P205" s="2">
        <v>0</v>
      </c>
      <c r="Q205" s="88">
        <v>0</v>
      </c>
      <c r="R205" s="21">
        <v>0</v>
      </c>
      <c r="S205" s="21">
        <f>SUM(S206:S227)</f>
        <v>1952</v>
      </c>
      <c r="T205" s="69">
        <v>0</v>
      </c>
    </row>
    <row r="206" spans="1:20" ht="19.5" customHeight="1" hidden="1">
      <c r="A206" s="13"/>
      <c r="B206" s="14"/>
      <c r="C206" s="14">
        <v>4440</v>
      </c>
      <c r="D206" s="96" t="s">
        <v>97</v>
      </c>
      <c r="E206" s="41"/>
      <c r="F206" s="41"/>
      <c r="G206" s="5">
        <v>13139</v>
      </c>
      <c r="H206" s="5">
        <v>13139</v>
      </c>
      <c r="I206" s="5">
        <v>13139</v>
      </c>
      <c r="J206" s="62">
        <v>0</v>
      </c>
      <c r="K206" s="5">
        <v>13139</v>
      </c>
      <c r="L206" s="62">
        <v>0</v>
      </c>
      <c r="M206" s="62"/>
      <c r="N206" s="2">
        <v>0</v>
      </c>
      <c r="O206" s="2">
        <v>0</v>
      </c>
      <c r="P206" s="2">
        <v>0</v>
      </c>
      <c r="Q206" s="62">
        <v>0</v>
      </c>
      <c r="R206" s="62">
        <v>0</v>
      </c>
      <c r="S206" s="62">
        <v>0</v>
      </c>
      <c r="T206" s="69">
        <v>0</v>
      </c>
    </row>
    <row r="207" spans="1:20" s="81" customFormat="1" ht="21" customHeight="1" hidden="1">
      <c r="A207" s="45"/>
      <c r="B207" s="46" t="s">
        <v>28</v>
      </c>
      <c r="C207" s="46"/>
      <c r="D207" s="130" t="s">
        <v>150</v>
      </c>
      <c r="E207" s="131">
        <f>SUM(E208:E232)</f>
        <v>0</v>
      </c>
      <c r="F207" s="131">
        <f>SUM(F208:F232)</f>
        <v>0</v>
      </c>
      <c r="G207" s="47">
        <f>SUM(G208:G232)</f>
        <v>929645</v>
      </c>
      <c r="H207" s="47">
        <f aca="true" t="shared" si="27" ref="H207:S207">SUM(H208:H232)</f>
        <v>919645</v>
      </c>
      <c r="I207" s="47">
        <f t="shared" si="27"/>
        <v>917128</v>
      </c>
      <c r="J207" s="47">
        <f t="shared" si="27"/>
        <v>661279</v>
      </c>
      <c r="K207" s="47">
        <f t="shared" si="27"/>
        <v>255849</v>
      </c>
      <c r="L207" s="47">
        <f t="shared" si="27"/>
        <v>0</v>
      </c>
      <c r="M207" s="47">
        <f t="shared" si="27"/>
        <v>2517</v>
      </c>
      <c r="N207" s="47">
        <f t="shared" si="27"/>
        <v>0</v>
      </c>
      <c r="O207" s="2">
        <v>0</v>
      </c>
      <c r="P207" s="2">
        <v>0</v>
      </c>
      <c r="Q207" s="47">
        <f t="shared" si="27"/>
        <v>10000</v>
      </c>
      <c r="R207" s="47">
        <f t="shared" si="27"/>
        <v>10000</v>
      </c>
      <c r="S207" s="47">
        <f t="shared" si="27"/>
        <v>1952</v>
      </c>
      <c r="T207" s="69">
        <v>0</v>
      </c>
    </row>
    <row r="208" spans="1:20" ht="25.5" hidden="1">
      <c r="A208" s="13"/>
      <c r="B208" s="14"/>
      <c r="C208" s="14">
        <v>3020</v>
      </c>
      <c r="D208" s="96" t="s">
        <v>151</v>
      </c>
      <c r="E208" s="41"/>
      <c r="F208" s="41"/>
      <c r="G208" s="5">
        <v>2517</v>
      </c>
      <c r="H208" s="62">
        <v>2517</v>
      </c>
      <c r="I208" s="62">
        <v>0</v>
      </c>
      <c r="J208" s="62">
        <v>0</v>
      </c>
      <c r="K208" s="62">
        <v>0</v>
      </c>
      <c r="L208" s="62">
        <v>0</v>
      </c>
      <c r="M208" s="62">
        <v>2517</v>
      </c>
      <c r="N208" s="21">
        <f>SUM(N209:N232)</f>
        <v>0</v>
      </c>
      <c r="O208" s="2">
        <v>0</v>
      </c>
      <c r="P208" s="2">
        <v>0</v>
      </c>
      <c r="Q208" s="21">
        <v>0</v>
      </c>
      <c r="R208" s="21">
        <v>0</v>
      </c>
      <c r="S208" s="21">
        <v>0</v>
      </c>
      <c r="T208" s="69">
        <v>0</v>
      </c>
    </row>
    <row r="209" spans="1:20" ht="25.5" hidden="1">
      <c r="A209" s="13"/>
      <c r="B209" s="14"/>
      <c r="C209" s="14">
        <v>4010</v>
      </c>
      <c r="D209" s="96" t="s">
        <v>92</v>
      </c>
      <c r="E209" s="41"/>
      <c r="F209" s="41"/>
      <c r="G209" s="5">
        <v>521735</v>
      </c>
      <c r="H209" s="5">
        <v>521735</v>
      </c>
      <c r="I209" s="5">
        <v>521735</v>
      </c>
      <c r="J209" s="5">
        <v>521735</v>
      </c>
      <c r="K209" s="62">
        <v>0</v>
      </c>
      <c r="L209" s="62">
        <v>0</v>
      </c>
      <c r="M209" s="62">
        <v>0</v>
      </c>
      <c r="N209" s="62">
        <v>0</v>
      </c>
      <c r="O209" s="2">
        <v>0</v>
      </c>
      <c r="P209" s="2">
        <v>0</v>
      </c>
      <c r="Q209" s="73">
        <v>0</v>
      </c>
      <c r="R209" s="73">
        <v>0</v>
      </c>
      <c r="S209" s="73">
        <v>0</v>
      </c>
      <c r="T209" s="69">
        <v>0</v>
      </c>
    </row>
    <row r="210" spans="1:20" ht="19.5" customHeight="1" hidden="1">
      <c r="A210" s="13"/>
      <c r="B210" s="14"/>
      <c r="C210" s="14">
        <v>4040</v>
      </c>
      <c r="D210" s="96" t="s">
        <v>93</v>
      </c>
      <c r="E210" s="41"/>
      <c r="F210" s="41"/>
      <c r="G210" s="5">
        <v>40497</v>
      </c>
      <c r="H210" s="5">
        <v>40497</v>
      </c>
      <c r="I210" s="5">
        <v>40497</v>
      </c>
      <c r="J210" s="5">
        <v>40497</v>
      </c>
      <c r="K210" s="62">
        <v>0</v>
      </c>
      <c r="L210" s="62">
        <v>0</v>
      </c>
      <c r="M210" s="62">
        <v>0</v>
      </c>
      <c r="N210" s="62">
        <v>0</v>
      </c>
      <c r="O210" s="2">
        <v>0</v>
      </c>
      <c r="P210" s="2">
        <v>0</v>
      </c>
      <c r="Q210" s="21">
        <v>0</v>
      </c>
      <c r="R210" s="21">
        <v>0</v>
      </c>
      <c r="S210" s="21">
        <v>0</v>
      </c>
      <c r="T210" s="69">
        <v>0</v>
      </c>
    </row>
    <row r="211" spans="1:20" ht="19.5" customHeight="1" hidden="1">
      <c r="A211" s="13"/>
      <c r="B211" s="14"/>
      <c r="C211" s="14">
        <v>4110</v>
      </c>
      <c r="D211" s="96" t="s">
        <v>59</v>
      </c>
      <c r="E211" s="41"/>
      <c r="F211" s="41"/>
      <c r="G211" s="5">
        <v>84632</v>
      </c>
      <c r="H211" s="5">
        <v>84632</v>
      </c>
      <c r="I211" s="5">
        <v>84632</v>
      </c>
      <c r="J211" s="5">
        <v>84632</v>
      </c>
      <c r="K211" s="62">
        <v>0</v>
      </c>
      <c r="L211" s="62">
        <v>0</v>
      </c>
      <c r="M211" s="62">
        <v>0</v>
      </c>
      <c r="N211" s="21">
        <f>N212+N237+N251+N277+N305+N307+N328+N330+N340</f>
        <v>0</v>
      </c>
      <c r="O211" s="2">
        <v>0</v>
      </c>
      <c r="P211" s="2">
        <v>0</v>
      </c>
      <c r="Q211" s="73">
        <v>0</v>
      </c>
      <c r="R211" s="73">
        <v>0</v>
      </c>
      <c r="S211" s="73">
        <v>0</v>
      </c>
      <c r="T211" s="69">
        <v>0</v>
      </c>
    </row>
    <row r="212" spans="1:20" ht="19.5" customHeight="1" hidden="1">
      <c r="A212" s="13"/>
      <c r="B212" s="14"/>
      <c r="C212" s="14">
        <v>4120</v>
      </c>
      <c r="D212" s="96" t="s">
        <v>94</v>
      </c>
      <c r="E212" s="41"/>
      <c r="F212" s="41"/>
      <c r="G212" s="5">
        <v>13415</v>
      </c>
      <c r="H212" s="5">
        <v>13415</v>
      </c>
      <c r="I212" s="5">
        <v>13415</v>
      </c>
      <c r="J212" s="5">
        <v>13415</v>
      </c>
      <c r="K212" s="62">
        <v>0</v>
      </c>
      <c r="L212" s="62">
        <v>0</v>
      </c>
      <c r="M212" s="62">
        <v>0</v>
      </c>
      <c r="N212" s="21">
        <v>0</v>
      </c>
      <c r="O212" s="21">
        <f>SUM(O213:O236)</f>
        <v>0</v>
      </c>
      <c r="P212" s="2">
        <v>0</v>
      </c>
      <c r="Q212" s="21">
        <v>0</v>
      </c>
      <c r="R212" s="21">
        <v>0</v>
      </c>
      <c r="S212" s="21">
        <v>0</v>
      </c>
      <c r="T212" s="69">
        <v>0</v>
      </c>
    </row>
    <row r="213" spans="1:20" ht="19.5" customHeight="1" hidden="1">
      <c r="A213" s="13"/>
      <c r="B213" s="14"/>
      <c r="C213" s="14" t="s">
        <v>56</v>
      </c>
      <c r="D213" s="96" t="s">
        <v>60</v>
      </c>
      <c r="E213" s="41"/>
      <c r="F213" s="41"/>
      <c r="G213" s="5">
        <v>1000</v>
      </c>
      <c r="H213" s="5">
        <v>1000</v>
      </c>
      <c r="I213" s="62">
        <v>1000</v>
      </c>
      <c r="J213" s="62">
        <v>1000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2">
        <v>0</v>
      </c>
      <c r="Q213" s="73">
        <v>0</v>
      </c>
      <c r="R213" s="73">
        <v>0</v>
      </c>
      <c r="S213" s="73">
        <v>0</v>
      </c>
      <c r="T213" s="69">
        <v>0</v>
      </c>
    </row>
    <row r="214" spans="1:20" ht="19.5" customHeight="1" hidden="1">
      <c r="A214" s="13"/>
      <c r="B214" s="14"/>
      <c r="C214" s="14">
        <v>4210</v>
      </c>
      <c r="D214" s="96" t="s">
        <v>61</v>
      </c>
      <c r="E214" s="41"/>
      <c r="F214" s="41"/>
      <c r="G214" s="5">
        <v>81100</v>
      </c>
      <c r="H214" s="5">
        <v>81100</v>
      </c>
      <c r="I214" s="5">
        <v>81100</v>
      </c>
      <c r="J214" s="62">
        <v>0</v>
      </c>
      <c r="K214" s="5">
        <v>81100</v>
      </c>
      <c r="L214" s="62">
        <v>0</v>
      </c>
      <c r="M214" s="62">
        <v>0</v>
      </c>
      <c r="N214" s="62">
        <v>0</v>
      </c>
      <c r="O214" s="62">
        <v>0</v>
      </c>
      <c r="P214" s="2">
        <v>0</v>
      </c>
      <c r="Q214" s="21">
        <v>0</v>
      </c>
      <c r="R214" s="21">
        <v>0</v>
      </c>
      <c r="S214" s="21">
        <v>0</v>
      </c>
      <c r="T214" s="69">
        <v>0</v>
      </c>
    </row>
    <row r="215" spans="1:20" ht="19.5" customHeight="1" hidden="1">
      <c r="A215" s="13"/>
      <c r="B215" s="14"/>
      <c r="C215" s="14">
        <v>4220</v>
      </c>
      <c r="D215" s="96" t="s">
        <v>152</v>
      </c>
      <c r="E215" s="41"/>
      <c r="F215" s="41"/>
      <c r="G215" s="5">
        <v>76000</v>
      </c>
      <c r="H215" s="5">
        <v>76000</v>
      </c>
      <c r="I215" s="5">
        <v>76000</v>
      </c>
      <c r="J215" s="62">
        <v>0</v>
      </c>
      <c r="K215" s="5">
        <v>76000</v>
      </c>
      <c r="L215" s="62">
        <v>0</v>
      </c>
      <c r="M215" s="62">
        <v>0</v>
      </c>
      <c r="N215" s="21">
        <v>0</v>
      </c>
      <c r="O215" s="21">
        <f>O216+O241+O255+O281+O309+O311+O332+O334+O344</f>
        <v>0</v>
      </c>
      <c r="P215" s="2">
        <v>0</v>
      </c>
      <c r="Q215" s="73">
        <v>0</v>
      </c>
      <c r="R215" s="73">
        <v>0</v>
      </c>
      <c r="S215" s="73">
        <v>0</v>
      </c>
      <c r="T215" s="11">
        <f>T216+T241+T255+T281+T309+T311+T332+T334+T344</f>
        <v>0</v>
      </c>
    </row>
    <row r="216" spans="1:20" ht="25.5" hidden="1">
      <c r="A216" s="13"/>
      <c r="B216" s="14"/>
      <c r="C216" s="14" t="s">
        <v>83</v>
      </c>
      <c r="D216" s="96" t="s">
        <v>109</v>
      </c>
      <c r="E216" s="41"/>
      <c r="F216" s="41"/>
      <c r="G216" s="5">
        <v>350</v>
      </c>
      <c r="H216" s="5">
        <v>350</v>
      </c>
      <c r="I216" s="5">
        <v>350</v>
      </c>
      <c r="J216" s="62">
        <v>0</v>
      </c>
      <c r="K216" s="5">
        <v>350</v>
      </c>
      <c r="L216" s="62">
        <v>0</v>
      </c>
      <c r="M216" s="62">
        <v>0</v>
      </c>
      <c r="N216" s="21">
        <v>0</v>
      </c>
      <c r="O216" s="21">
        <f>SUM(O217:O240)</f>
        <v>0</v>
      </c>
      <c r="P216" s="2">
        <v>0</v>
      </c>
      <c r="Q216" s="21">
        <v>0</v>
      </c>
      <c r="R216" s="21">
        <v>0</v>
      </c>
      <c r="S216" s="21">
        <v>0</v>
      </c>
      <c r="T216" s="21">
        <f>SUM(T217:T240)</f>
        <v>0</v>
      </c>
    </row>
    <row r="217" spans="1:20" ht="25.5" hidden="1">
      <c r="A217" s="13"/>
      <c r="B217" s="14"/>
      <c r="C217" s="14">
        <v>4240</v>
      </c>
      <c r="D217" s="96" t="s">
        <v>154</v>
      </c>
      <c r="E217" s="41"/>
      <c r="F217" s="41"/>
      <c r="G217" s="5">
        <v>7000</v>
      </c>
      <c r="H217" s="5">
        <v>7000</v>
      </c>
      <c r="I217" s="5">
        <v>7000</v>
      </c>
      <c r="J217" s="62">
        <v>0</v>
      </c>
      <c r="K217" s="5">
        <v>7000</v>
      </c>
      <c r="L217" s="62">
        <v>0</v>
      </c>
      <c r="M217" s="62">
        <v>0</v>
      </c>
      <c r="N217" s="62">
        <v>0</v>
      </c>
      <c r="O217" s="62">
        <v>0</v>
      </c>
      <c r="P217" s="2">
        <v>0</v>
      </c>
      <c r="Q217" s="73">
        <v>0</v>
      </c>
      <c r="R217" s="73">
        <v>0</v>
      </c>
      <c r="S217" s="73">
        <v>0</v>
      </c>
      <c r="T217" s="62">
        <v>0</v>
      </c>
    </row>
    <row r="218" spans="1:20" ht="19.5" customHeight="1" hidden="1">
      <c r="A218" s="13"/>
      <c r="B218" s="14"/>
      <c r="C218" s="14">
        <v>4260</v>
      </c>
      <c r="D218" s="96" t="s">
        <v>69</v>
      </c>
      <c r="E218" s="41"/>
      <c r="F218" s="41"/>
      <c r="G218" s="5">
        <v>28000</v>
      </c>
      <c r="H218" s="5">
        <v>28000</v>
      </c>
      <c r="I218" s="5">
        <v>28000</v>
      </c>
      <c r="J218" s="62">
        <v>0</v>
      </c>
      <c r="K218" s="5">
        <v>28000</v>
      </c>
      <c r="L218" s="62">
        <v>0</v>
      </c>
      <c r="M218" s="62">
        <v>0</v>
      </c>
      <c r="N218" s="62">
        <v>0</v>
      </c>
      <c r="O218" s="62">
        <v>0</v>
      </c>
      <c r="P218" s="2">
        <v>0</v>
      </c>
      <c r="Q218" s="21">
        <v>0</v>
      </c>
      <c r="R218" s="21">
        <v>0</v>
      </c>
      <c r="S218" s="21">
        <v>0</v>
      </c>
      <c r="T218" s="62">
        <v>0</v>
      </c>
    </row>
    <row r="219" spans="1:20" ht="19.5" customHeight="1" hidden="1">
      <c r="A219" s="13"/>
      <c r="B219" s="14"/>
      <c r="C219" s="14">
        <v>4270</v>
      </c>
      <c r="D219" s="96" t="s">
        <v>62</v>
      </c>
      <c r="E219" s="41"/>
      <c r="F219" s="41"/>
      <c r="G219" s="5">
        <v>2250</v>
      </c>
      <c r="H219" s="5">
        <v>2250</v>
      </c>
      <c r="I219" s="5">
        <v>2250</v>
      </c>
      <c r="J219" s="62">
        <v>0</v>
      </c>
      <c r="K219" s="5">
        <v>2250</v>
      </c>
      <c r="L219" s="62">
        <v>0</v>
      </c>
      <c r="M219" s="62">
        <v>0</v>
      </c>
      <c r="N219" s="21">
        <f>N220+N245+N259+N285+N313+N315+N336+N338+N348</f>
        <v>0</v>
      </c>
      <c r="O219" s="11">
        <f>O220+O245+O259+O285+O313+O315+O336+O338+O348</f>
        <v>0</v>
      </c>
      <c r="P219" s="2">
        <v>0</v>
      </c>
      <c r="Q219" s="73">
        <v>0</v>
      </c>
      <c r="R219" s="73">
        <v>0</v>
      </c>
      <c r="S219" s="73">
        <v>0</v>
      </c>
      <c r="T219" s="11">
        <f>T220+T245+T259+T285+T313+T315+T336+T338+T348</f>
        <v>0</v>
      </c>
    </row>
    <row r="220" spans="1:20" ht="19.5" customHeight="1" hidden="1">
      <c r="A220" s="13"/>
      <c r="B220" s="14"/>
      <c r="C220" s="14">
        <v>4280</v>
      </c>
      <c r="D220" s="96" t="s">
        <v>95</v>
      </c>
      <c r="E220" s="41"/>
      <c r="F220" s="41"/>
      <c r="G220" s="5">
        <v>500</v>
      </c>
      <c r="H220" s="5">
        <v>500</v>
      </c>
      <c r="I220" s="5">
        <v>500</v>
      </c>
      <c r="J220" s="62">
        <v>0</v>
      </c>
      <c r="K220" s="5">
        <v>500</v>
      </c>
      <c r="L220" s="62">
        <v>0</v>
      </c>
      <c r="M220" s="62">
        <v>0</v>
      </c>
      <c r="N220" s="21">
        <v>0</v>
      </c>
      <c r="O220" s="21">
        <f>SUM(O221:O244)</f>
        <v>0</v>
      </c>
      <c r="P220" s="2">
        <v>0</v>
      </c>
      <c r="Q220" s="21">
        <v>0</v>
      </c>
      <c r="R220" s="21">
        <v>0</v>
      </c>
      <c r="S220" s="21">
        <v>0</v>
      </c>
      <c r="T220" s="21">
        <f>SUM(T221:T244)</f>
        <v>0</v>
      </c>
    </row>
    <row r="221" spans="1:20" ht="19.5" customHeight="1" hidden="1">
      <c r="A221" s="13"/>
      <c r="B221" s="14"/>
      <c r="C221" s="14">
        <v>4300</v>
      </c>
      <c r="D221" s="96" t="s">
        <v>63</v>
      </c>
      <c r="E221" s="41"/>
      <c r="F221" s="41"/>
      <c r="G221" s="5">
        <v>5400</v>
      </c>
      <c r="H221" s="5">
        <v>5400</v>
      </c>
      <c r="I221" s="5">
        <v>5400</v>
      </c>
      <c r="J221" s="62">
        <v>0</v>
      </c>
      <c r="K221" s="5">
        <v>5400</v>
      </c>
      <c r="L221" s="62">
        <v>0</v>
      </c>
      <c r="M221" s="62">
        <v>0</v>
      </c>
      <c r="N221" s="62">
        <v>0</v>
      </c>
      <c r="O221" s="62">
        <v>0</v>
      </c>
      <c r="P221" s="2">
        <v>0</v>
      </c>
      <c r="Q221" s="73">
        <v>0</v>
      </c>
      <c r="R221" s="73">
        <v>0</v>
      </c>
      <c r="S221" s="73">
        <v>0</v>
      </c>
      <c r="T221" s="62">
        <v>0</v>
      </c>
    </row>
    <row r="222" spans="1:20" ht="19.5" customHeight="1" hidden="1">
      <c r="A222" s="13"/>
      <c r="B222" s="14"/>
      <c r="C222" s="14" t="s">
        <v>85</v>
      </c>
      <c r="D222" s="96" t="s">
        <v>110</v>
      </c>
      <c r="E222" s="41"/>
      <c r="F222" s="41"/>
      <c r="G222" s="5">
        <v>700</v>
      </c>
      <c r="H222" s="5">
        <v>700</v>
      </c>
      <c r="I222" s="5">
        <v>700</v>
      </c>
      <c r="J222" s="62">
        <v>0</v>
      </c>
      <c r="K222" s="5">
        <v>700</v>
      </c>
      <c r="L222" s="62">
        <v>0</v>
      </c>
      <c r="M222" s="62">
        <v>0</v>
      </c>
      <c r="N222" s="62">
        <v>0</v>
      </c>
      <c r="O222" s="62">
        <v>0</v>
      </c>
      <c r="P222" s="71">
        <v>0</v>
      </c>
      <c r="Q222" s="21">
        <v>0</v>
      </c>
      <c r="R222" s="21">
        <v>0</v>
      </c>
      <c r="S222" s="21">
        <v>0</v>
      </c>
      <c r="T222" s="62">
        <v>0</v>
      </c>
    </row>
    <row r="223" spans="1:20" ht="38.25" hidden="1">
      <c r="A223" s="13"/>
      <c r="B223" s="14"/>
      <c r="C223" s="14" t="s">
        <v>81</v>
      </c>
      <c r="D223" s="96" t="s">
        <v>268</v>
      </c>
      <c r="E223" s="41"/>
      <c r="F223" s="41"/>
      <c r="G223" s="5">
        <v>770</v>
      </c>
      <c r="H223" s="5">
        <v>770</v>
      </c>
      <c r="I223" s="5">
        <v>770</v>
      </c>
      <c r="J223" s="62">
        <v>0</v>
      </c>
      <c r="K223" s="5">
        <v>770</v>
      </c>
      <c r="L223" s="62">
        <v>0</v>
      </c>
      <c r="M223" s="62">
        <v>0</v>
      </c>
      <c r="N223" s="21">
        <f>N224+N249+N263+N289+N317+N319+N340+N342+N352</f>
        <v>0</v>
      </c>
      <c r="O223" s="21">
        <f>O224+O249+O263+O289+O317+O319+O340+O342+O352</f>
        <v>0</v>
      </c>
      <c r="P223" s="26">
        <f>P224+P249+P263+P289+P317+P319+P340+P342+P352</f>
        <v>0</v>
      </c>
      <c r="Q223" s="73">
        <v>0</v>
      </c>
      <c r="R223" s="73">
        <v>0</v>
      </c>
      <c r="S223" s="73">
        <v>0</v>
      </c>
      <c r="T223" s="11">
        <f>T224+T249+T263+T289+T317+T319+T340+T342+T352</f>
        <v>0</v>
      </c>
    </row>
    <row r="224" spans="1:20" ht="25.5" customHeight="1" hidden="1">
      <c r="A224" s="13"/>
      <c r="B224" s="14"/>
      <c r="C224" s="14" t="s">
        <v>86</v>
      </c>
      <c r="D224" s="96" t="s">
        <v>185</v>
      </c>
      <c r="E224" s="41"/>
      <c r="F224" s="41"/>
      <c r="G224" s="5">
        <v>1300</v>
      </c>
      <c r="H224" s="5">
        <v>1300</v>
      </c>
      <c r="I224" s="5">
        <v>1300</v>
      </c>
      <c r="J224" s="62">
        <v>0</v>
      </c>
      <c r="K224" s="5">
        <v>1300</v>
      </c>
      <c r="L224" s="62">
        <v>0</v>
      </c>
      <c r="M224" s="62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</row>
    <row r="225" spans="1:20" ht="19.5" customHeight="1" hidden="1">
      <c r="A225" s="13"/>
      <c r="B225" s="14"/>
      <c r="C225" s="14">
        <v>4410</v>
      </c>
      <c r="D225" s="96" t="s">
        <v>96</v>
      </c>
      <c r="E225" s="41"/>
      <c r="F225" s="41"/>
      <c r="G225" s="5">
        <v>400</v>
      </c>
      <c r="H225" s="5">
        <v>400</v>
      </c>
      <c r="I225" s="5">
        <v>400</v>
      </c>
      <c r="J225" s="62">
        <v>0</v>
      </c>
      <c r="K225" s="5">
        <v>400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</row>
    <row r="226" spans="1:20" ht="19.5" customHeight="1" hidden="1">
      <c r="A226" s="13"/>
      <c r="B226" s="14"/>
      <c r="C226" s="14">
        <v>4430</v>
      </c>
      <c r="D226" s="96" t="s">
        <v>64</v>
      </c>
      <c r="E226" s="41"/>
      <c r="F226" s="41"/>
      <c r="G226" s="5">
        <v>5450</v>
      </c>
      <c r="H226" s="5">
        <v>5450</v>
      </c>
      <c r="I226" s="5">
        <v>5450</v>
      </c>
      <c r="J226" s="62">
        <v>0</v>
      </c>
      <c r="K226" s="5">
        <v>5450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</row>
    <row r="227" spans="1:20" ht="19.5" customHeight="1" hidden="1">
      <c r="A227" s="13"/>
      <c r="B227" s="14"/>
      <c r="C227" s="14">
        <v>4440</v>
      </c>
      <c r="D227" s="96" t="s">
        <v>97</v>
      </c>
      <c r="E227" s="41"/>
      <c r="F227" s="41"/>
      <c r="G227" s="5">
        <v>43034</v>
      </c>
      <c r="H227" s="5">
        <v>43034</v>
      </c>
      <c r="I227" s="5">
        <v>43034</v>
      </c>
      <c r="J227" s="62">
        <v>0</v>
      </c>
      <c r="K227" s="5">
        <v>43034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2">
        <v>0</v>
      </c>
      <c r="S227" s="62">
        <v>0</v>
      </c>
      <c r="T227" s="62">
        <v>0</v>
      </c>
    </row>
    <row r="228" spans="1:20" ht="25.5" customHeight="1" hidden="1">
      <c r="A228" s="13"/>
      <c r="B228" s="14"/>
      <c r="C228" s="14" t="s">
        <v>78</v>
      </c>
      <c r="D228" s="96" t="s">
        <v>98</v>
      </c>
      <c r="E228" s="41"/>
      <c r="F228" s="41"/>
      <c r="G228" s="5">
        <v>1295</v>
      </c>
      <c r="H228" s="5">
        <v>1295</v>
      </c>
      <c r="I228" s="5">
        <v>1295</v>
      </c>
      <c r="J228" s="62">
        <v>0</v>
      </c>
      <c r="K228" s="5">
        <v>1295</v>
      </c>
      <c r="L228" s="62">
        <v>0</v>
      </c>
      <c r="M228" s="62">
        <v>0</v>
      </c>
      <c r="N228" s="62">
        <v>0</v>
      </c>
      <c r="O228" s="62">
        <v>0</v>
      </c>
      <c r="P228" s="62">
        <v>0</v>
      </c>
      <c r="Q228" s="62">
        <v>0</v>
      </c>
      <c r="R228" s="62">
        <v>0</v>
      </c>
      <c r="S228" s="62">
        <v>0</v>
      </c>
      <c r="T228" s="62">
        <v>0</v>
      </c>
    </row>
    <row r="229" spans="1:20" ht="38.25" hidden="1">
      <c r="A229" s="13"/>
      <c r="B229" s="14"/>
      <c r="C229" s="14" t="s">
        <v>79</v>
      </c>
      <c r="D229" s="96" t="s">
        <v>105</v>
      </c>
      <c r="E229" s="41"/>
      <c r="F229" s="41"/>
      <c r="G229" s="5">
        <v>800</v>
      </c>
      <c r="H229" s="5">
        <v>800</v>
      </c>
      <c r="I229" s="5">
        <v>800</v>
      </c>
      <c r="J229" s="62">
        <v>0</v>
      </c>
      <c r="K229" s="5">
        <v>800</v>
      </c>
      <c r="L229" s="62">
        <v>0</v>
      </c>
      <c r="M229" s="62">
        <v>0</v>
      </c>
      <c r="N229" s="62">
        <v>0</v>
      </c>
      <c r="O229" s="62">
        <v>0</v>
      </c>
      <c r="P229" s="62">
        <v>0</v>
      </c>
      <c r="Q229" s="62">
        <v>0</v>
      </c>
      <c r="R229" s="62">
        <v>0</v>
      </c>
      <c r="S229" s="62">
        <v>0</v>
      </c>
      <c r="T229" s="62">
        <v>0</v>
      </c>
    </row>
    <row r="230" spans="1:20" ht="25.5" hidden="1">
      <c r="A230" s="13"/>
      <c r="B230" s="14"/>
      <c r="C230" s="14" t="s">
        <v>80</v>
      </c>
      <c r="D230" s="96" t="s">
        <v>100</v>
      </c>
      <c r="E230" s="41"/>
      <c r="F230" s="41"/>
      <c r="G230" s="5">
        <v>1500</v>
      </c>
      <c r="H230" s="5">
        <v>1500</v>
      </c>
      <c r="I230" s="5">
        <v>1500</v>
      </c>
      <c r="J230" s="62">
        <v>0</v>
      </c>
      <c r="K230" s="5">
        <v>1500</v>
      </c>
      <c r="L230" s="62">
        <v>0</v>
      </c>
      <c r="M230" s="62">
        <v>0</v>
      </c>
      <c r="N230" s="62">
        <v>0</v>
      </c>
      <c r="O230" s="62">
        <v>0</v>
      </c>
      <c r="P230" s="62">
        <v>0</v>
      </c>
      <c r="Q230" s="62">
        <v>0</v>
      </c>
      <c r="R230" s="62">
        <v>0</v>
      </c>
      <c r="S230" s="62">
        <v>0</v>
      </c>
      <c r="T230" s="62">
        <v>0</v>
      </c>
    </row>
    <row r="231" spans="1:20" ht="25.5" hidden="1">
      <c r="A231" s="13"/>
      <c r="B231" s="14"/>
      <c r="C231" s="14">
        <v>6050</v>
      </c>
      <c r="D231" s="96" t="s">
        <v>71</v>
      </c>
      <c r="E231" s="41"/>
      <c r="F231" s="41"/>
      <c r="G231" s="5">
        <v>8048</v>
      </c>
      <c r="H231" s="5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8048</v>
      </c>
      <c r="R231" s="62">
        <v>8048</v>
      </c>
      <c r="S231" s="62">
        <v>0</v>
      </c>
      <c r="T231" s="62">
        <v>0</v>
      </c>
    </row>
    <row r="232" spans="1:20" ht="25.5" hidden="1">
      <c r="A232" s="13"/>
      <c r="B232" s="14"/>
      <c r="C232" s="14">
        <v>6059</v>
      </c>
      <c r="D232" s="96" t="s">
        <v>71</v>
      </c>
      <c r="E232" s="41"/>
      <c r="F232" s="41"/>
      <c r="G232" s="5">
        <v>1952</v>
      </c>
      <c r="H232" s="5"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1952</v>
      </c>
      <c r="R232" s="62">
        <v>1952</v>
      </c>
      <c r="S232" s="62">
        <v>1952</v>
      </c>
      <c r="T232" s="62">
        <v>0</v>
      </c>
    </row>
    <row r="233" spans="1:20" s="81" customFormat="1" ht="21" customHeight="1" hidden="1">
      <c r="A233" s="45"/>
      <c r="B233" s="46" t="s">
        <v>141</v>
      </c>
      <c r="C233" s="46"/>
      <c r="D233" s="95" t="s">
        <v>15</v>
      </c>
      <c r="E233" s="124">
        <f>SUM(E234:E260)</f>
        <v>0</v>
      </c>
      <c r="F233" s="124">
        <f>SUM(F234:F260)</f>
        <v>0</v>
      </c>
      <c r="G233" s="48">
        <f>SUM(G234:G260)</f>
        <v>1353361</v>
      </c>
      <c r="H233" s="48">
        <f aca="true" t="shared" si="28" ref="H233:T233">SUM(H234:H260)</f>
        <v>1353361</v>
      </c>
      <c r="I233" s="48">
        <f t="shared" si="28"/>
        <v>1302941</v>
      </c>
      <c r="J233" s="48">
        <f>SUM(J234:J260)</f>
        <v>1151931</v>
      </c>
      <c r="K233" s="48">
        <f>SUM(K234:K260)</f>
        <v>151010</v>
      </c>
      <c r="L233" s="48">
        <f t="shared" si="28"/>
        <v>0</v>
      </c>
      <c r="M233" s="48">
        <f t="shared" si="28"/>
        <v>3500</v>
      </c>
      <c r="N233" s="48">
        <f t="shared" si="28"/>
        <v>46920</v>
      </c>
      <c r="O233" s="48">
        <f t="shared" si="28"/>
        <v>0</v>
      </c>
      <c r="P233" s="48">
        <f t="shared" si="28"/>
        <v>0</v>
      </c>
      <c r="Q233" s="48">
        <f t="shared" si="28"/>
        <v>0</v>
      </c>
      <c r="R233" s="48">
        <f t="shared" si="28"/>
        <v>0</v>
      </c>
      <c r="S233" s="48">
        <f t="shared" si="28"/>
        <v>0</v>
      </c>
      <c r="T233" s="48">
        <f t="shared" si="28"/>
        <v>0</v>
      </c>
    </row>
    <row r="234" spans="1:20" ht="25.5" hidden="1">
      <c r="A234" s="13"/>
      <c r="B234" s="14"/>
      <c r="C234" s="14" t="s">
        <v>74</v>
      </c>
      <c r="D234" s="96" t="s">
        <v>153</v>
      </c>
      <c r="E234" s="41"/>
      <c r="F234" s="41"/>
      <c r="G234" s="5">
        <v>3500</v>
      </c>
      <c r="H234" s="67">
        <v>3500</v>
      </c>
      <c r="I234" s="62">
        <v>0</v>
      </c>
      <c r="J234" s="62">
        <v>0</v>
      </c>
      <c r="K234" s="62">
        <v>0</v>
      </c>
      <c r="L234" s="62">
        <v>0</v>
      </c>
      <c r="M234" s="62">
        <v>3500</v>
      </c>
      <c r="N234" s="62">
        <v>0</v>
      </c>
      <c r="O234" s="62">
        <v>0</v>
      </c>
      <c r="P234" s="62">
        <v>0</v>
      </c>
      <c r="Q234" s="62">
        <v>0</v>
      </c>
      <c r="R234" s="62">
        <v>0</v>
      </c>
      <c r="S234" s="62">
        <v>0</v>
      </c>
      <c r="T234" s="62">
        <v>0</v>
      </c>
    </row>
    <row r="235" spans="1:20" ht="25.5" hidden="1">
      <c r="A235" s="13"/>
      <c r="B235" s="14"/>
      <c r="C235" s="14" t="s">
        <v>119</v>
      </c>
      <c r="D235" s="96" t="s">
        <v>92</v>
      </c>
      <c r="E235" s="41"/>
      <c r="F235" s="41"/>
      <c r="G235" s="5">
        <v>902977</v>
      </c>
      <c r="H235" s="5">
        <v>902977</v>
      </c>
      <c r="I235" s="5">
        <v>902977</v>
      </c>
      <c r="J235" s="5">
        <v>902977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0</v>
      </c>
      <c r="S235" s="62">
        <v>0</v>
      </c>
      <c r="T235" s="62">
        <v>0</v>
      </c>
    </row>
    <row r="236" spans="1:20" ht="19.5" customHeight="1" hidden="1">
      <c r="A236" s="13"/>
      <c r="B236" s="14"/>
      <c r="C236" s="14" t="s">
        <v>144</v>
      </c>
      <c r="D236" s="96" t="s">
        <v>93</v>
      </c>
      <c r="E236" s="41"/>
      <c r="F236" s="41"/>
      <c r="G236" s="5">
        <v>72100</v>
      </c>
      <c r="H236" s="5">
        <v>72100</v>
      </c>
      <c r="I236" s="5">
        <v>72100</v>
      </c>
      <c r="J236" s="5">
        <v>72100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</row>
    <row r="237" spans="1:20" ht="19.5" customHeight="1" hidden="1">
      <c r="A237" s="13"/>
      <c r="B237" s="14"/>
      <c r="C237" s="14" t="s">
        <v>54</v>
      </c>
      <c r="D237" s="96" t="s">
        <v>59</v>
      </c>
      <c r="E237" s="41"/>
      <c r="F237" s="41"/>
      <c r="G237" s="5">
        <v>150072</v>
      </c>
      <c r="H237" s="5">
        <v>150072</v>
      </c>
      <c r="I237" s="5">
        <v>150072</v>
      </c>
      <c r="J237" s="5">
        <v>150072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</row>
    <row r="238" spans="1:20" ht="19.5" customHeight="1" hidden="1">
      <c r="A238" s="13"/>
      <c r="B238" s="14"/>
      <c r="C238" s="14" t="s">
        <v>55</v>
      </c>
      <c r="D238" s="96" t="s">
        <v>94</v>
      </c>
      <c r="E238" s="41"/>
      <c r="F238" s="41"/>
      <c r="G238" s="5">
        <v>23782</v>
      </c>
      <c r="H238" s="5">
        <v>23782</v>
      </c>
      <c r="I238" s="5">
        <v>23782</v>
      </c>
      <c r="J238" s="5">
        <v>23782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</row>
    <row r="239" spans="1:20" ht="19.5" customHeight="1" hidden="1">
      <c r="A239" s="13"/>
      <c r="B239" s="14"/>
      <c r="C239" s="14" t="s">
        <v>56</v>
      </c>
      <c r="D239" s="96" t="s">
        <v>60</v>
      </c>
      <c r="E239" s="41"/>
      <c r="F239" s="41"/>
      <c r="G239" s="5">
        <v>3000</v>
      </c>
      <c r="H239" s="5">
        <v>3000</v>
      </c>
      <c r="I239" s="5">
        <v>3000</v>
      </c>
      <c r="J239" s="5">
        <v>3000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</row>
    <row r="240" spans="1:20" ht="19.5" customHeight="1" hidden="1">
      <c r="A240" s="13"/>
      <c r="B240" s="14"/>
      <c r="C240" s="14" t="s">
        <v>75</v>
      </c>
      <c r="D240" s="96" t="s">
        <v>61</v>
      </c>
      <c r="E240" s="41"/>
      <c r="F240" s="41"/>
      <c r="G240" s="5">
        <v>48100</v>
      </c>
      <c r="H240" s="5">
        <v>48100</v>
      </c>
      <c r="I240" s="62">
        <v>48100</v>
      </c>
      <c r="J240" s="62">
        <v>0</v>
      </c>
      <c r="K240" s="62">
        <v>48100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</row>
    <row r="241" spans="1:20" ht="19.5" customHeight="1" hidden="1">
      <c r="A241" s="13"/>
      <c r="B241" s="14"/>
      <c r="C241" s="14">
        <v>4227</v>
      </c>
      <c r="D241" s="96" t="s">
        <v>152</v>
      </c>
      <c r="E241" s="41"/>
      <c r="F241" s="41"/>
      <c r="G241" s="5">
        <v>0</v>
      </c>
      <c r="H241" s="5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</row>
    <row r="242" spans="1:20" ht="25.5" hidden="1">
      <c r="A242" s="13"/>
      <c r="B242" s="14"/>
      <c r="C242" s="14" t="s">
        <v>83</v>
      </c>
      <c r="D242" s="96" t="s">
        <v>109</v>
      </c>
      <c r="E242" s="41"/>
      <c r="F242" s="41"/>
      <c r="G242" s="5">
        <v>500</v>
      </c>
      <c r="H242" s="5">
        <v>500</v>
      </c>
      <c r="I242" s="62">
        <v>500</v>
      </c>
      <c r="J242" s="62">
        <v>0</v>
      </c>
      <c r="K242" s="62">
        <v>500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</row>
    <row r="243" spans="1:20" ht="25.5" hidden="1">
      <c r="A243" s="13"/>
      <c r="B243" s="14"/>
      <c r="C243" s="14" t="s">
        <v>84</v>
      </c>
      <c r="D243" s="96" t="s">
        <v>154</v>
      </c>
      <c r="E243" s="41"/>
      <c r="F243" s="41"/>
      <c r="G243" s="5">
        <v>3570</v>
      </c>
      <c r="H243" s="5">
        <v>3570</v>
      </c>
      <c r="I243" s="62">
        <v>3570</v>
      </c>
      <c r="J243" s="62">
        <v>0</v>
      </c>
      <c r="K243" s="62">
        <v>3570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</row>
    <row r="244" spans="1:20" ht="19.5" customHeight="1" hidden="1">
      <c r="A244" s="13"/>
      <c r="B244" s="14"/>
      <c r="C244" s="14" t="s">
        <v>66</v>
      </c>
      <c r="D244" s="96" t="s">
        <v>69</v>
      </c>
      <c r="E244" s="41"/>
      <c r="F244" s="41"/>
      <c r="G244" s="5">
        <v>16000</v>
      </c>
      <c r="H244" s="5">
        <v>16000</v>
      </c>
      <c r="I244" s="62">
        <v>16000</v>
      </c>
      <c r="J244" s="62">
        <v>0</v>
      </c>
      <c r="K244" s="62">
        <v>16000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</row>
    <row r="245" spans="1:20" ht="19.5" customHeight="1" hidden="1">
      <c r="A245" s="13"/>
      <c r="B245" s="14"/>
      <c r="C245" s="14" t="s">
        <v>67</v>
      </c>
      <c r="D245" s="96" t="s">
        <v>62</v>
      </c>
      <c r="E245" s="41"/>
      <c r="F245" s="41"/>
      <c r="G245" s="5">
        <v>7000</v>
      </c>
      <c r="H245" s="5">
        <v>7000</v>
      </c>
      <c r="I245" s="62">
        <v>7000</v>
      </c>
      <c r="J245" s="62">
        <v>0</v>
      </c>
      <c r="K245" s="62">
        <v>7000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</row>
    <row r="246" spans="1:20" ht="19.5" customHeight="1" hidden="1">
      <c r="A246" s="13"/>
      <c r="B246" s="14"/>
      <c r="C246" s="14" t="s">
        <v>76</v>
      </c>
      <c r="D246" s="96" t="s">
        <v>95</v>
      </c>
      <c r="E246" s="41"/>
      <c r="F246" s="41"/>
      <c r="G246" s="5">
        <v>1000</v>
      </c>
      <c r="H246" s="5">
        <v>1000</v>
      </c>
      <c r="I246" s="62">
        <v>1000</v>
      </c>
      <c r="J246" s="62">
        <v>0</v>
      </c>
      <c r="K246" s="62">
        <v>1000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</row>
    <row r="247" spans="1:20" ht="19.5" customHeight="1" hidden="1">
      <c r="A247" s="13"/>
      <c r="B247" s="14"/>
      <c r="C247" s="14" t="s">
        <v>72</v>
      </c>
      <c r="D247" s="101" t="s">
        <v>209</v>
      </c>
      <c r="E247" s="132"/>
      <c r="F247" s="132"/>
      <c r="G247" s="5">
        <v>6150</v>
      </c>
      <c r="H247" s="5">
        <v>6150</v>
      </c>
      <c r="I247" s="62">
        <v>6150</v>
      </c>
      <c r="J247" s="62">
        <v>0</v>
      </c>
      <c r="K247" s="62">
        <v>6150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</row>
    <row r="248" spans="1:20" ht="19.5" customHeight="1" hidden="1">
      <c r="A248" s="13"/>
      <c r="B248" s="14"/>
      <c r="C248" s="14">
        <v>4307</v>
      </c>
      <c r="D248" s="101" t="s">
        <v>209</v>
      </c>
      <c r="E248" s="132"/>
      <c r="F248" s="132"/>
      <c r="G248" s="5">
        <v>21604</v>
      </c>
      <c r="H248" s="5">
        <v>21604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5">
        <v>21604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</row>
    <row r="249" spans="1:20" ht="38.25" hidden="1">
      <c r="A249" s="13"/>
      <c r="B249" s="14"/>
      <c r="C249" s="14" t="s">
        <v>81</v>
      </c>
      <c r="D249" s="96" t="s">
        <v>268</v>
      </c>
      <c r="E249" s="41"/>
      <c r="F249" s="41"/>
      <c r="G249" s="5">
        <v>1950</v>
      </c>
      <c r="H249" s="5">
        <v>1950</v>
      </c>
      <c r="I249" s="62">
        <v>1950</v>
      </c>
      <c r="J249" s="62">
        <v>0</v>
      </c>
      <c r="K249" s="62">
        <v>1950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</row>
    <row r="250" spans="1:20" ht="25.5" customHeight="1" hidden="1">
      <c r="A250" s="13"/>
      <c r="B250" s="14"/>
      <c r="C250" s="14" t="s">
        <v>86</v>
      </c>
      <c r="D250" s="96" t="s">
        <v>185</v>
      </c>
      <c r="E250" s="41"/>
      <c r="F250" s="41"/>
      <c r="G250" s="5">
        <v>2000</v>
      </c>
      <c r="H250" s="62">
        <v>2000</v>
      </c>
      <c r="I250" s="62">
        <v>2000</v>
      </c>
      <c r="J250" s="62">
        <v>0</v>
      </c>
      <c r="K250" s="62">
        <v>2000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</row>
    <row r="251" spans="1:20" ht="19.5" customHeight="1" hidden="1">
      <c r="A251" s="13"/>
      <c r="B251" s="14"/>
      <c r="C251" s="14" t="s">
        <v>77</v>
      </c>
      <c r="D251" s="96" t="s">
        <v>96</v>
      </c>
      <c r="E251" s="41"/>
      <c r="F251" s="41"/>
      <c r="G251" s="5">
        <v>4200</v>
      </c>
      <c r="H251" s="62">
        <v>4200</v>
      </c>
      <c r="I251" s="62">
        <v>4200</v>
      </c>
      <c r="J251" s="62">
        <v>0</v>
      </c>
      <c r="K251" s="62">
        <v>4200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</row>
    <row r="252" spans="1:20" ht="19.5" customHeight="1" hidden="1">
      <c r="A252" s="13"/>
      <c r="B252" s="14"/>
      <c r="C252" s="14">
        <v>4417</v>
      </c>
      <c r="D252" s="96" t="s">
        <v>96</v>
      </c>
      <c r="E252" s="41"/>
      <c r="F252" s="41"/>
      <c r="G252" s="5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</row>
    <row r="253" spans="1:20" ht="19.5" customHeight="1" hidden="1">
      <c r="A253" s="13"/>
      <c r="B253" s="14"/>
      <c r="C253" s="14">
        <v>4427</v>
      </c>
      <c r="D253" s="96" t="s">
        <v>213</v>
      </c>
      <c r="E253" s="41"/>
      <c r="F253" s="41"/>
      <c r="G253" s="5">
        <v>25316</v>
      </c>
      <c r="H253" s="62">
        <v>25316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25316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</row>
    <row r="254" spans="1:20" ht="19.5" customHeight="1" hidden="1">
      <c r="A254" s="13"/>
      <c r="B254" s="14"/>
      <c r="C254" s="14" t="s">
        <v>57</v>
      </c>
      <c r="D254" s="96" t="s">
        <v>64</v>
      </c>
      <c r="E254" s="41"/>
      <c r="F254" s="41"/>
      <c r="G254" s="5">
        <v>2600</v>
      </c>
      <c r="H254" s="62">
        <v>2600</v>
      </c>
      <c r="I254" s="62">
        <v>2600</v>
      </c>
      <c r="J254" s="62">
        <v>0</v>
      </c>
      <c r="K254" s="62">
        <v>2600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</row>
    <row r="255" spans="1:20" ht="19.5" customHeight="1" hidden="1">
      <c r="A255" s="13"/>
      <c r="B255" s="14"/>
      <c r="C255" s="14" t="s">
        <v>145</v>
      </c>
      <c r="D255" s="96" t="s">
        <v>155</v>
      </c>
      <c r="E255" s="41"/>
      <c r="F255" s="41"/>
      <c r="G255" s="5">
        <v>52740</v>
      </c>
      <c r="H255" s="62">
        <v>52740</v>
      </c>
      <c r="I255" s="62">
        <v>52740</v>
      </c>
      <c r="J255" s="62">
        <v>0</v>
      </c>
      <c r="K255" s="62">
        <v>52740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</row>
    <row r="256" spans="1:20" ht="25.5" customHeight="1" hidden="1">
      <c r="A256" s="13"/>
      <c r="B256" s="14"/>
      <c r="C256" s="14" t="s">
        <v>78</v>
      </c>
      <c r="D256" s="96" t="s">
        <v>98</v>
      </c>
      <c r="E256" s="41"/>
      <c r="F256" s="41"/>
      <c r="G256" s="5">
        <v>300</v>
      </c>
      <c r="H256" s="5">
        <v>300</v>
      </c>
      <c r="I256" s="5">
        <v>300</v>
      </c>
      <c r="J256" s="62">
        <v>0</v>
      </c>
      <c r="K256" s="5">
        <v>300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</row>
    <row r="257" spans="1:20" ht="38.25" hidden="1">
      <c r="A257" s="13"/>
      <c r="B257" s="14"/>
      <c r="C257" s="14" t="s">
        <v>79</v>
      </c>
      <c r="D257" s="96" t="s">
        <v>99</v>
      </c>
      <c r="E257" s="41"/>
      <c r="F257" s="41"/>
      <c r="G257" s="5">
        <v>1600</v>
      </c>
      <c r="H257" s="5">
        <v>1600</v>
      </c>
      <c r="I257" s="5">
        <v>1600</v>
      </c>
      <c r="J257" s="62">
        <v>0</v>
      </c>
      <c r="K257" s="5">
        <v>1600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</row>
    <row r="258" spans="1:20" ht="38.25" hidden="1">
      <c r="A258" s="13"/>
      <c r="B258" s="14"/>
      <c r="C258" s="14">
        <v>4747</v>
      </c>
      <c r="D258" s="96" t="s">
        <v>99</v>
      </c>
      <c r="E258" s="41"/>
      <c r="F258" s="41"/>
      <c r="G258" s="5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</row>
    <row r="259" spans="1:20" ht="25.5" hidden="1">
      <c r="A259" s="13"/>
      <c r="B259" s="14"/>
      <c r="C259" s="14" t="s">
        <v>80</v>
      </c>
      <c r="D259" s="96" t="s">
        <v>100</v>
      </c>
      <c r="E259" s="41"/>
      <c r="F259" s="41"/>
      <c r="G259" s="5">
        <v>3300</v>
      </c>
      <c r="H259" s="62">
        <v>3300</v>
      </c>
      <c r="I259" s="62">
        <v>3300</v>
      </c>
      <c r="J259" s="62">
        <v>0</v>
      </c>
      <c r="K259" s="62">
        <v>3300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</row>
    <row r="260" spans="1:20" ht="25.5" hidden="1">
      <c r="A260" s="13"/>
      <c r="B260" s="14"/>
      <c r="C260" s="14">
        <v>4757</v>
      </c>
      <c r="D260" s="96" t="s">
        <v>100</v>
      </c>
      <c r="E260" s="41"/>
      <c r="F260" s="41"/>
      <c r="G260" s="5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</row>
    <row r="261" spans="1:20" s="81" customFormat="1" ht="19.5" customHeight="1" hidden="1">
      <c r="A261" s="45"/>
      <c r="B261" s="46">
        <v>80113</v>
      </c>
      <c r="C261" s="46"/>
      <c r="D261" s="95" t="s">
        <v>156</v>
      </c>
      <c r="E261" s="124"/>
      <c r="F261" s="124"/>
      <c r="G261" s="47">
        <f>G262</f>
        <v>102000</v>
      </c>
      <c r="H261" s="47">
        <f aca="true" t="shared" si="29" ref="H261:M261">H262</f>
        <v>102000</v>
      </c>
      <c r="I261" s="47">
        <f t="shared" si="29"/>
        <v>102000</v>
      </c>
      <c r="J261" s="47">
        <f t="shared" si="29"/>
        <v>0</v>
      </c>
      <c r="K261" s="47">
        <f t="shared" si="29"/>
        <v>102000</v>
      </c>
      <c r="L261" s="47">
        <f t="shared" si="29"/>
        <v>0</v>
      </c>
      <c r="M261" s="47">
        <f t="shared" si="29"/>
        <v>0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</row>
    <row r="262" spans="1:20" ht="19.5" customHeight="1" hidden="1">
      <c r="A262" s="13"/>
      <c r="B262" s="14"/>
      <c r="C262" s="14">
        <v>4300</v>
      </c>
      <c r="D262" s="96" t="s">
        <v>63</v>
      </c>
      <c r="E262" s="41"/>
      <c r="F262" s="41"/>
      <c r="G262" s="5">
        <v>102000</v>
      </c>
      <c r="H262" s="62">
        <v>102000</v>
      </c>
      <c r="I262" s="62">
        <v>102000</v>
      </c>
      <c r="J262" s="62">
        <v>0</v>
      </c>
      <c r="K262" s="62">
        <v>102000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</row>
    <row r="263" spans="1:20" s="81" customFormat="1" ht="25.5" hidden="1">
      <c r="A263" s="45"/>
      <c r="B263" s="46" t="s">
        <v>37</v>
      </c>
      <c r="C263" s="46"/>
      <c r="D263" s="95" t="s">
        <v>42</v>
      </c>
      <c r="E263" s="124"/>
      <c r="F263" s="124"/>
      <c r="G263" s="47">
        <f>SUM(G264:G283)</f>
        <v>191584</v>
      </c>
      <c r="H263" s="47">
        <f aca="true" t="shared" si="30" ref="H263:M263">SUM(H264:H283)</f>
        <v>191584</v>
      </c>
      <c r="I263" s="47">
        <f t="shared" si="30"/>
        <v>191234</v>
      </c>
      <c r="J263" s="47">
        <f t="shared" si="30"/>
        <v>162986</v>
      </c>
      <c r="K263" s="47">
        <f t="shared" si="30"/>
        <v>28248</v>
      </c>
      <c r="L263" s="47">
        <f t="shared" si="30"/>
        <v>0</v>
      </c>
      <c r="M263" s="47">
        <f t="shared" si="30"/>
        <v>350</v>
      </c>
      <c r="N263" s="86">
        <v>0</v>
      </c>
      <c r="O263" s="86">
        <v>0</v>
      </c>
      <c r="P263" s="86">
        <v>0</v>
      </c>
      <c r="Q263" s="86">
        <v>0</v>
      </c>
      <c r="R263" s="86">
        <v>0</v>
      </c>
      <c r="S263" s="86">
        <v>0</v>
      </c>
      <c r="T263" s="86">
        <v>0</v>
      </c>
    </row>
    <row r="264" spans="1:20" ht="25.5" hidden="1">
      <c r="A264" s="13"/>
      <c r="B264" s="14"/>
      <c r="C264" s="14" t="s">
        <v>74</v>
      </c>
      <c r="D264" s="96" t="s">
        <v>106</v>
      </c>
      <c r="E264" s="41"/>
      <c r="F264" s="41"/>
      <c r="G264" s="5">
        <v>350</v>
      </c>
      <c r="H264" s="62">
        <v>350</v>
      </c>
      <c r="I264" s="62">
        <v>0</v>
      </c>
      <c r="J264" s="62">
        <v>0</v>
      </c>
      <c r="K264" s="62">
        <v>0</v>
      </c>
      <c r="L264" s="62">
        <v>0</v>
      </c>
      <c r="M264" s="62">
        <v>350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</row>
    <row r="265" spans="1:20" ht="25.5" hidden="1">
      <c r="A265" s="13"/>
      <c r="B265" s="14"/>
      <c r="C265" s="14" t="s">
        <v>119</v>
      </c>
      <c r="D265" s="96" t="s">
        <v>92</v>
      </c>
      <c r="E265" s="41"/>
      <c r="F265" s="41"/>
      <c r="G265" s="5">
        <v>126951</v>
      </c>
      <c r="H265" s="5">
        <v>126951</v>
      </c>
      <c r="I265" s="5">
        <v>126951</v>
      </c>
      <c r="J265" s="5">
        <v>126951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</row>
    <row r="266" spans="1:20" ht="19.5" customHeight="1" hidden="1">
      <c r="A266" s="13"/>
      <c r="B266" s="14"/>
      <c r="C266" s="14" t="s">
        <v>144</v>
      </c>
      <c r="D266" s="96" t="s">
        <v>93</v>
      </c>
      <c r="E266" s="41"/>
      <c r="F266" s="41"/>
      <c r="G266" s="5">
        <v>10395</v>
      </c>
      <c r="H266" s="5">
        <v>10395</v>
      </c>
      <c r="I266" s="5">
        <v>10395</v>
      </c>
      <c r="J266" s="5">
        <v>10395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</row>
    <row r="267" spans="1:20" ht="19.5" customHeight="1" hidden="1">
      <c r="A267" s="13"/>
      <c r="B267" s="14"/>
      <c r="C267" s="14" t="s">
        <v>54</v>
      </c>
      <c r="D267" s="96" t="s">
        <v>59</v>
      </c>
      <c r="E267" s="41"/>
      <c r="F267" s="41"/>
      <c r="G267" s="5">
        <v>21267</v>
      </c>
      <c r="H267" s="5">
        <v>21267</v>
      </c>
      <c r="I267" s="5">
        <v>21267</v>
      </c>
      <c r="J267" s="5">
        <v>21267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62">
        <v>0</v>
      </c>
    </row>
    <row r="268" spans="1:20" ht="19.5" customHeight="1" hidden="1">
      <c r="A268" s="13"/>
      <c r="B268" s="14"/>
      <c r="C268" s="14" t="s">
        <v>55</v>
      </c>
      <c r="D268" s="96" t="s">
        <v>94</v>
      </c>
      <c r="E268" s="41"/>
      <c r="F268" s="41"/>
      <c r="G268" s="5">
        <v>3373</v>
      </c>
      <c r="H268" s="5">
        <v>3373</v>
      </c>
      <c r="I268" s="5">
        <v>3373</v>
      </c>
      <c r="J268" s="5">
        <v>3373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</row>
    <row r="269" spans="1:20" ht="19.5" customHeight="1" hidden="1">
      <c r="A269" s="13"/>
      <c r="B269" s="14"/>
      <c r="C269" s="14">
        <v>4170</v>
      </c>
      <c r="D269" s="96" t="s">
        <v>60</v>
      </c>
      <c r="E269" s="41"/>
      <c r="F269" s="41"/>
      <c r="G269" s="5">
        <v>1000</v>
      </c>
      <c r="H269" s="5">
        <v>1000</v>
      </c>
      <c r="I269" s="5">
        <v>1000</v>
      </c>
      <c r="J269" s="5">
        <v>1000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</row>
    <row r="270" spans="1:20" ht="19.5" customHeight="1" hidden="1">
      <c r="A270" s="13"/>
      <c r="B270" s="14"/>
      <c r="C270" s="14" t="s">
        <v>75</v>
      </c>
      <c r="D270" s="96" t="s">
        <v>61</v>
      </c>
      <c r="E270" s="41"/>
      <c r="F270" s="41"/>
      <c r="G270" s="5">
        <v>4800</v>
      </c>
      <c r="H270" s="5">
        <v>4800</v>
      </c>
      <c r="I270" s="5">
        <v>4800</v>
      </c>
      <c r="J270" s="62">
        <v>0</v>
      </c>
      <c r="K270" s="5">
        <v>4800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</row>
    <row r="271" spans="1:20" ht="25.5" hidden="1">
      <c r="A271" s="13"/>
      <c r="B271" s="14"/>
      <c r="C271" s="14" t="s">
        <v>83</v>
      </c>
      <c r="D271" s="96" t="s">
        <v>109</v>
      </c>
      <c r="E271" s="41"/>
      <c r="F271" s="41"/>
      <c r="G271" s="5">
        <v>50</v>
      </c>
      <c r="H271" s="5">
        <v>50</v>
      </c>
      <c r="I271" s="5">
        <v>50</v>
      </c>
      <c r="J271" s="62">
        <v>0</v>
      </c>
      <c r="K271" s="5">
        <v>50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</row>
    <row r="272" spans="1:20" ht="25.5" hidden="1">
      <c r="A272" s="13"/>
      <c r="B272" s="14"/>
      <c r="C272" s="14" t="s">
        <v>84</v>
      </c>
      <c r="D272" s="96" t="s">
        <v>154</v>
      </c>
      <c r="E272" s="41"/>
      <c r="F272" s="41"/>
      <c r="G272" s="5">
        <v>300</v>
      </c>
      <c r="H272" s="5">
        <v>300</v>
      </c>
      <c r="I272" s="5">
        <v>300</v>
      </c>
      <c r="J272" s="62">
        <v>0</v>
      </c>
      <c r="K272" s="5">
        <v>300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</row>
    <row r="273" spans="1:20" ht="19.5" customHeight="1" hidden="1">
      <c r="A273" s="13"/>
      <c r="B273" s="14"/>
      <c r="C273" s="14" t="s">
        <v>67</v>
      </c>
      <c r="D273" s="96" t="s">
        <v>62</v>
      </c>
      <c r="E273" s="41"/>
      <c r="F273" s="41"/>
      <c r="G273" s="5">
        <v>1400</v>
      </c>
      <c r="H273" s="5">
        <v>1400</v>
      </c>
      <c r="I273" s="5">
        <v>1400</v>
      </c>
      <c r="J273" s="62">
        <v>0</v>
      </c>
      <c r="K273" s="5">
        <v>1400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</row>
    <row r="274" spans="1:20" ht="19.5" customHeight="1" hidden="1">
      <c r="A274" s="13"/>
      <c r="B274" s="14"/>
      <c r="C274" s="14" t="s">
        <v>72</v>
      </c>
      <c r="D274" s="96" t="s">
        <v>63</v>
      </c>
      <c r="E274" s="41"/>
      <c r="F274" s="41"/>
      <c r="G274" s="5">
        <v>3770</v>
      </c>
      <c r="H274" s="5">
        <v>3770</v>
      </c>
      <c r="I274" s="5">
        <v>3770</v>
      </c>
      <c r="J274" s="62">
        <v>0</v>
      </c>
      <c r="K274" s="5">
        <v>3770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0</v>
      </c>
      <c r="T274" s="62">
        <v>0</v>
      </c>
    </row>
    <row r="275" spans="1:20" ht="19.5" customHeight="1" hidden="1">
      <c r="A275" s="13"/>
      <c r="B275" s="14"/>
      <c r="C275" s="14">
        <v>4350</v>
      </c>
      <c r="D275" s="96" t="s">
        <v>110</v>
      </c>
      <c r="E275" s="41"/>
      <c r="F275" s="41"/>
      <c r="G275" s="5">
        <v>840</v>
      </c>
      <c r="H275" s="5">
        <v>840</v>
      </c>
      <c r="I275" s="5">
        <v>840</v>
      </c>
      <c r="J275" s="62">
        <v>0</v>
      </c>
      <c r="K275" s="5">
        <v>840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>
        <v>0</v>
      </c>
      <c r="S275" s="62">
        <v>0</v>
      </c>
      <c r="T275" s="62">
        <v>0</v>
      </c>
    </row>
    <row r="276" spans="1:20" ht="38.25" hidden="1">
      <c r="A276" s="13"/>
      <c r="B276" s="14"/>
      <c r="C276" s="14" t="s">
        <v>81</v>
      </c>
      <c r="D276" s="96" t="s">
        <v>111</v>
      </c>
      <c r="E276" s="41"/>
      <c r="F276" s="41"/>
      <c r="G276" s="5">
        <v>765</v>
      </c>
      <c r="H276" s="5">
        <v>765</v>
      </c>
      <c r="I276" s="5">
        <v>765</v>
      </c>
      <c r="J276" s="62">
        <v>0</v>
      </c>
      <c r="K276" s="5">
        <v>765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</row>
    <row r="277" spans="1:20" ht="25.5" customHeight="1" hidden="1">
      <c r="A277" s="13"/>
      <c r="B277" s="14"/>
      <c r="C277" s="14" t="s">
        <v>86</v>
      </c>
      <c r="D277" s="96" t="s">
        <v>185</v>
      </c>
      <c r="E277" s="41"/>
      <c r="F277" s="41"/>
      <c r="G277" s="5">
        <v>2800</v>
      </c>
      <c r="H277" s="5">
        <v>2800</v>
      </c>
      <c r="I277" s="5">
        <v>2800</v>
      </c>
      <c r="J277" s="62">
        <v>0</v>
      </c>
      <c r="K277" s="5">
        <v>2800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</row>
    <row r="278" spans="1:20" ht="19.5" customHeight="1" hidden="1">
      <c r="A278" s="13"/>
      <c r="B278" s="14"/>
      <c r="C278" s="14" t="s">
        <v>77</v>
      </c>
      <c r="D278" s="96" t="s">
        <v>96</v>
      </c>
      <c r="E278" s="41"/>
      <c r="F278" s="41"/>
      <c r="G278" s="5">
        <v>1800</v>
      </c>
      <c r="H278" s="5">
        <v>1800</v>
      </c>
      <c r="I278" s="5">
        <v>1800</v>
      </c>
      <c r="J278" s="62">
        <v>0</v>
      </c>
      <c r="K278" s="5">
        <v>1800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</row>
    <row r="279" spans="1:20" ht="19.5" customHeight="1" hidden="1">
      <c r="A279" s="13"/>
      <c r="B279" s="14"/>
      <c r="C279" s="14" t="s">
        <v>57</v>
      </c>
      <c r="D279" s="96" t="s">
        <v>64</v>
      </c>
      <c r="E279" s="41"/>
      <c r="F279" s="41"/>
      <c r="G279" s="5">
        <v>20</v>
      </c>
      <c r="H279" s="5">
        <v>20</v>
      </c>
      <c r="I279" s="5">
        <v>20</v>
      </c>
      <c r="J279" s="62">
        <v>0</v>
      </c>
      <c r="K279" s="5">
        <v>20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</row>
    <row r="280" spans="1:20" ht="19.5" customHeight="1" hidden="1">
      <c r="A280" s="13"/>
      <c r="B280" s="14"/>
      <c r="C280" s="14" t="s">
        <v>145</v>
      </c>
      <c r="D280" s="96" t="s">
        <v>155</v>
      </c>
      <c r="E280" s="41"/>
      <c r="F280" s="41"/>
      <c r="G280" s="5">
        <v>3703</v>
      </c>
      <c r="H280" s="5">
        <v>3703</v>
      </c>
      <c r="I280" s="5">
        <v>3703</v>
      </c>
      <c r="J280" s="62">
        <v>0</v>
      </c>
      <c r="K280" s="5">
        <v>3703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</row>
    <row r="281" spans="1:20" ht="25.5" customHeight="1" hidden="1">
      <c r="A281" s="13"/>
      <c r="B281" s="14"/>
      <c r="C281" s="14" t="s">
        <v>78</v>
      </c>
      <c r="D281" s="96" t="s">
        <v>157</v>
      </c>
      <c r="E281" s="41"/>
      <c r="F281" s="41"/>
      <c r="G281" s="5">
        <v>2500</v>
      </c>
      <c r="H281" s="5">
        <v>2500</v>
      </c>
      <c r="I281" s="5">
        <v>2500</v>
      </c>
      <c r="J281" s="62">
        <v>0</v>
      </c>
      <c r="K281" s="5">
        <v>2500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</row>
    <row r="282" spans="1:20" ht="38.25" hidden="1">
      <c r="A282" s="13"/>
      <c r="B282" s="14"/>
      <c r="C282" s="14" t="s">
        <v>79</v>
      </c>
      <c r="D282" s="96" t="s">
        <v>105</v>
      </c>
      <c r="E282" s="41"/>
      <c r="F282" s="41"/>
      <c r="G282" s="5">
        <v>600</v>
      </c>
      <c r="H282" s="5">
        <v>600</v>
      </c>
      <c r="I282" s="5">
        <v>600</v>
      </c>
      <c r="J282" s="62">
        <v>0</v>
      </c>
      <c r="K282" s="5">
        <v>600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</row>
    <row r="283" spans="1:20" ht="25.5" hidden="1">
      <c r="A283" s="13"/>
      <c r="B283" s="14"/>
      <c r="C283" s="14" t="s">
        <v>80</v>
      </c>
      <c r="D283" s="96" t="s">
        <v>100</v>
      </c>
      <c r="E283" s="41"/>
      <c r="F283" s="41"/>
      <c r="G283" s="5">
        <v>4900</v>
      </c>
      <c r="H283" s="5">
        <v>4900</v>
      </c>
      <c r="I283" s="5">
        <v>4900</v>
      </c>
      <c r="J283" s="62">
        <v>0</v>
      </c>
      <c r="K283" s="5">
        <v>4900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</row>
    <row r="284" spans="1:20" s="81" customFormat="1" ht="25.5" hidden="1">
      <c r="A284" s="45"/>
      <c r="B284" s="46" t="s">
        <v>142</v>
      </c>
      <c r="C284" s="46"/>
      <c r="D284" s="95" t="s">
        <v>158</v>
      </c>
      <c r="E284" s="124"/>
      <c r="F284" s="124"/>
      <c r="G284" s="47">
        <f>SUM(G285)</f>
        <v>28150</v>
      </c>
      <c r="H284" s="47">
        <f aca="true" t="shared" si="31" ref="H284:T284">SUM(H285)</f>
        <v>28150</v>
      </c>
      <c r="I284" s="47">
        <f t="shared" si="31"/>
        <v>28150</v>
      </c>
      <c r="J284" s="47">
        <f t="shared" si="31"/>
        <v>0</v>
      </c>
      <c r="K284" s="47">
        <f t="shared" si="31"/>
        <v>28150</v>
      </c>
      <c r="L284" s="47">
        <f t="shared" si="31"/>
        <v>0</v>
      </c>
      <c r="M284" s="47">
        <f t="shared" si="31"/>
        <v>0</v>
      </c>
      <c r="N284" s="47">
        <f t="shared" si="31"/>
        <v>0</v>
      </c>
      <c r="O284" s="47">
        <f t="shared" si="31"/>
        <v>0</v>
      </c>
      <c r="P284" s="47">
        <f t="shared" si="31"/>
        <v>0</v>
      </c>
      <c r="Q284" s="47">
        <f t="shared" si="31"/>
        <v>0</v>
      </c>
      <c r="R284" s="47">
        <f t="shared" si="31"/>
        <v>0</v>
      </c>
      <c r="S284" s="47">
        <f t="shared" si="31"/>
        <v>0</v>
      </c>
      <c r="T284" s="47">
        <f t="shared" si="31"/>
        <v>0</v>
      </c>
    </row>
    <row r="285" spans="1:20" ht="19.5" customHeight="1" hidden="1">
      <c r="A285" s="13"/>
      <c r="B285" s="14"/>
      <c r="C285" s="14" t="s">
        <v>72</v>
      </c>
      <c r="D285" s="96" t="s">
        <v>63</v>
      </c>
      <c r="E285" s="41"/>
      <c r="F285" s="41"/>
      <c r="G285" s="5">
        <v>28150</v>
      </c>
      <c r="H285" s="62">
        <v>28150</v>
      </c>
      <c r="I285" s="62">
        <v>28150</v>
      </c>
      <c r="J285" s="62">
        <v>0</v>
      </c>
      <c r="K285" s="62">
        <v>28150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</row>
    <row r="286" spans="1:20" s="81" customFormat="1" ht="19.5" customHeight="1" hidden="1">
      <c r="A286" s="45"/>
      <c r="B286" s="46">
        <v>80148</v>
      </c>
      <c r="C286" s="46"/>
      <c r="D286" s="95" t="s">
        <v>192</v>
      </c>
      <c r="E286" s="124">
        <f>SUM(E287:E295)</f>
        <v>0</v>
      </c>
      <c r="F286" s="124">
        <f>SUM(F287:F295)</f>
        <v>0</v>
      </c>
      <c r="G286" s="48">
        <f>SUM(G287:G295)</f>
        <v>116801</v>
      </c>
      <c r="H286" s="48">
        <f aca="true" t="shared" si="32" ref="H286:T286">SUM(H287:H295)</f>
        <v>116801</v>
      </c>
      <c r="I286" s="48">
        <f t="shared" si="32"/>
        <v>115401</v>
      </c>
      <c r="J286" s="48">
        <f t="shared" si="32"/>
        <v>102057</v>
      </c>
      <c r="K286" s="48">
        <f t="shared" si="32"/>
        <v>13344</v>
      </c>
      <c r="L286" s="48">
        <f t="shared" si="32"/>
        <v>0</v>
      </c>
      <c r="M286" s="48">
        <f t="shared" si="32"/>
        <v>1400</v>
      </c>
      <c r="N286" s="48">
        <f t="shared" si="32"/>
        <v>0</v>
      </c>
      <c r="O286" s="48">
        <f t="shared" si="32"/>
        <v>0</v>
      </c>
      <c r="P286" s="48">
        <f t="shared" si="32"/>
        <v>0</v>
      </c>
      <c r="Q286" s="48">
        <f t="shared" si="32"/>
        <v>0</v>
      </c>
      <c r="R286" s="48">
        <f t="shared" si="32"/>
        <v>0</v>
      </c>
      <c r="S286" s="48">
        <f t="shared" si="32"/>
        <v>0</v>
      </c>
      <c r="T286" s="48">
        <f t="shared" si="32"/>
        <v>0</v>
      </c>
    </row>
    <row r="287" spans="1:20" ht="25.5" hidden="1">
      <c r="A287" s="13"/>
      <c r="B287" s="14"/>
      <c r="C287" s="14" t="s">
        <v>74</v>
      </c>
      <c r="D287" s="96" t="s">
        <v>106</v>
      </c>
      <c r="E287" s="41"/>
      <c r="F287" s="41"/>
      <c r="G287" s="5">
        <v>1400</v>
      </c>
      <c r="H287" s="62">
        <v>1400</v>
      </c>
      <c r="I287" s="62">
        <v>0</v>
      </c>
      <c r="J287" s="62">
        <v>0</v>
      </c>
      <c r="K287" s="62">
        <v>0</v>
      </c>
      <c r="L287" s="62">
        <v>0</v>
      </c>
      <c r="M287" s="62">
        <v>1400</v>
      </c>
      <c r="N287" s="62">
        <v>0</v>
      </c>
      <c r="O287" s="62">
        <v>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</row>
    <row r="288" spans="1:20" ht="25.5" hidden="1">
      <c r="A288" s="13"/>
      <c r="B288" s="14"/>
      <c r="C288" s="14" t="s">
        <v>119</v>
      </c>
      <c r="D288" s="96" t="s">
        <v>92</v>
      </c>
      <c r="E288" s="41"/>
      <c r="F288" s="41"/>
      <c r="G288" s="5">
        <v>80780</v>
      </c>
      <c r="H288" s="5">
        <v>80780</v>
      </c>
      <c r="I288" s="5">
        <v>80780</v>
      </c>
      <c r="J288" s="5">
        <v>80780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</row>
    <row r="289" spans="1:20" ht="19.5" customHeight="1" hidden="1">
      <c r="A289" s="13"/>
      <c r="B289" s="14"/>
      <c r="C289" s="14">
        <v>4040</v>
      </c>
      <c r="D289" s="96" t="s">
        <v>93</v>
      </c>
      <c r="E289" s="41"/>
      <c r="F289" s="41"/>
      <c r="G289" s="5">
        <v>6235</v>
      </c>
      <c r="H289" s="5">
        <v>6235</v>
      </c>
      <c r="I289" s="5">
        <v>6235</v>
      </c>
      <c r="J289" s="5">
        <v>6235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>
        <v>0</v>
      </c>
      <c r="S289" s="62">
        <v>0</v>
      </c>
      <c r="T289" s="62">
        <v>0</v>
      </c>
    </row>
    <row r="290" spans="1:20" ht="19.5" customHeight="1" hidden="1">
      <c r="A290" s="13"/>
      <c r="B290" s="14"/>
      <c r="C290" s="14" t="s">
        <v>54</v>
      </c>
      <c r="D290" s="96" t="s">
        <v>59</v>
      </c>
      <c r="E290" s="41"/>
      <c r="F290" s="41"/>
      <c r="G290" s="5">
        <v>12984</v>
      </c>
      <c r="H290" s="5">
        <v>12984</v>
      </c>
      <c r="I290" s="5">
        <v>12984</v>
      </c>
      <c r="J290" s="5">
        <v>12984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</row>
    <row r="291" spans="1:20" ht="19.5" customHeight="1" hidden="1">
      <c r="A291" s="13"/>
      <c r="B291" s="14"/>
      <c r="C291" s="14" t="s">
        <v>55</v>
      </c>
      <c r="D291" s="96" t="s">
        <v>94</v>
      </c>
      <c r="E291" s="41"/>
      <c r="F291" s="41"/>
      <c r="G291" s="5">
        <v>2058</v>
      </c>
      <c r="H291" s="5">
        <v>2058</v>
      </c>
      <c r="I291" s="5">
        <v>2058</v>
      </c>
      <c r="J291" s="5">
        <v>2058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</row>
    <row r="292" spans="1:20" ht="19.5" customHeight="1" hidden="1">
      <c r="A292" s="13"/>
      <c r="B292" s="14"/>
      <c r="C292" s="14">
        <v>4260</v>
      </c>
      <c r="D292" s="96" t="s">
        <v>69</v>
      </c>
      <c r="E292" s="41"/>
      <c r="F292" s="41"/>
      <c r="G292" s="5">
        <v>8100</v>
      </c>
      <c r="H292" s="5">
        <v>8100</v>
      </c>
      <c r="I292" s="5">
        <v>8100</v>
      </c>
      <c r="J292" s="62">
        <v>0</v>
      </c>
      <c r="K292" s="5">
        <v>8100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>
        <v>0</v>
      </c>
      <c r="S292" s="62">
        <v>0</v>
      </c>
      <c r="T292" s="62">
        <v>0</v>
      </c>
    </row>
    <row r="293" spans="1:20" ht="19.5" customHeight="1" hidden="1">
      <c r="A293" s="13"/>
      <c r="B293" s="14"/>
      <c r="C293" s="14">
        <v>4280</v>
      </c>
      <c r="D293" s="96" t="s">
        <v>95</v>
      </c>
      <c r="E293" s="41"/>
      <c r="F293" s="41"/>
      <c r="G293" s="5">
        <v>160</v>
      </c>
      <c r="H293" s="5">
        <v>160</v>
      </c>
      <c r="I293" s="5">
        <v>160</v>
      </c>
      <c r="J293" s="62">
        <v>0</v>
      </c>
      <c r="K293" s="5">
        <v>160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  <c r="Q293" s="62">
        <v>0</v>
      </c>
      <c r="R293" s="62">
        <v>0</v>
      </c>
      <c r="S293" s="62">
        <v>0</v>
      </c>
      <c r="T293" s="62">
        <v>0</v>
      </c>
    </row>
    <row r="294" spans="1:20" ht="19.5" customHeight="1" hidden="1">
      <c r="A294" s="13"/>
      <c r="B294" s="14"/>
      <c r="C294" s="14" t="s">
        <v>145</v>
      </c>
      <c r="D294" s="96" t="s">
        <v>155</v>
      </c>
      <c r="E294" s="41"/>
      <c r="F294" s="41"/>
      <c r="G294" s="5">
        <v>4584</v>
      </c>
      <c r="H294" s="5">
        <v>4584</v>
      </c>
      <c r="I294" s="5">
        <v>4584</v>
      </c>
      <c r="J294" s="62">
        <v>0</v>
      </c>
      <c r="K294" s="5">
        <v>4584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</row>
    <row r="295" spans="1:20" ht="25.5" customHeight="1" hidden="1">
      <c r="A295" s="13"/>
      <c r="B295" s="14"/>
      <c r="C295" s="14" t="s">
        <v>78</v>
      </c>
      <c r="D295" s="96" t="s">
        <v>157</v>
      </c>
      <c r="E295" s="41"/>
      <c r="F295" s="41"/>
      <c r="G295" s="5">
        <v>500</v>
      </c>
      <c r="H295" s="5">
        <v>500</v>
      </c>
      <c r="I295" s="5">
        <v>500</v>
      </c>
      <c r="J295" s="62">
        <v>0</v>
      </c>
      <c r="K295" s="5">
        <v>500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0</v>
      </c>
      <c r="R295" s="62">
        <v>0</v>
      </c>
      <c r="S295" s="62">
        <v>0</v>
      </c>
      <c r="T295" s="62">
        <v>0</v>
      </c>
    </row>
    <row r="296" spans="1:20" s="81" customFormat="1" ht="20.25" customHeight="1" hidden="1">
      <c r="A296" s="45"/>
      <c r="B296" s="46">
        <v>80195</v>
      </c>
      <c r="C296" s="46"/>
      <c r="D296" s="95" t="s">
        <v>6</v>
      </c>
      <c r="E296" s="124"/>
      <c r="F296" s="124"/>
      <c r="G296" s="47">
        <f>SUM(G297:G301)</f>
        <v>19945</v>
      </c>
      <c r="H296" s="47">
        <f aca="true" t="shared" si="33" ref="H296:T296">SUM(H297:H301)</f>
        <v>19945</v>
      </c>
      <c r="I296" s="47">
        <f t="shared" si="33"/>
        <v>11500</v>
      </c>
      <c r="J296" s="47">
        <f t="shared" si="33"/>
        <v>500</v>
      </c>
      <c r="K296" s="47">
        <f t="shared" si="33"/>
        <v>11000</v>
      </c>
      <c r="L296" s="47">
        <f t="shared" si="33"/>
        <v>0</v>
      </c>
      <c r="M296" s="47">
        <f t="shared" si="33"/>
        <v>8445</v>
      </c>
      <c r="N296" s="47">
        <f t="shared" si="33"/>
        <v>0</v>
      </c>
      <c r="O296" s="47">
        <f t="shared" si="33"/>
        <v>0</v>
      </c>
      <c r="P296" s="47">
        <f t="shared" si="33"/>
        <v>0</v>
      </c>
      <c r="Q296" s="47">
        <f t="shared" si="33"/>
        <v>0</v>
      </c>
      <c r="R296" s="47">
        <f t="shared" si="33"/>
        <v>0</v>
      </c>
      <c r="S296" s="47">
        <f t="shared" si="33"/>
        <v>0</v>
      </c>
      <c r="T296" s="47">
        <f t="shared" si="33"/>
        <v>0</v>
      </c>
    </row>
    <row r="297" spans="1:20" ht="25.5" hidden="1">
      <c r="A297" s="13"/>
      <c r="B297" s="14"/>
      <c r="C297" s="14">
        <v>3020</v>
      </c>
      <c r="D297" s="96" t="s">
        <v>106</v>
      </c>
      <c r="E297" s="41"/>
      <c r="F297" s="41"/>
      <c r="G297" s="5">
        <v>8445</v>
      </c>
      <c r="H297" s="62">
        <v>8445</v>
      </c>
      <c r="I297" s="62">
        <v>0</v>
      </c>
      <c r="J297" s="62">
        <v>0</v>
      </c>
      <c r="K297" s="62">
        <v>0</v>
      </c>
      <c r="L297" s="62">
        <v>0</v>
      </c>
      <c r="M297" s="62">
        <v>8445</v>
      </c>
      <c r="N297" s="62">
        <v>0</v>
      </c>
      <c r="O297" s="62">
        <v>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</row>
    <row r="298" spans="1:20" ht="19.5" customHeight="1" hidden="1">
      <c r="A298" s="13"/>
      <c r="B298" s="14"/>
      <c r="C298" s="14" t="s">
        <v>56</v>
      </c>
      <c r="D298" s="96" t="s">
        <v>60</v>
      </c>
      <c r="E298" s="41"/>
      <c r="F298" s="41"/>
      <c r="G298" s="12">
        <v>500</v>
      </c>
      <c r="H298" s="62">
        <v>500</v>
      </c>
      <c r="I298" s="62">
        <v>500</v>
      </c>
      <c r="J298" s="62">
        <v>500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</row>
    <row r="299" spans="1:20" ht="19.5" customHeight="1" hidden="1">
      <c r="A299" s="13"/>
      <c r="B299" s="14"/>
      <c r="C299" s="14" t="s">
        <v>75</v>
      </c>
      <c r="D299" s="96" t="s">
        <v>61</v>
      </c>
      <c r="E299" s="41"/>
      <c r="F299" s="41"/>
      <c r="G299" s="5">
        <v>3800</v>
      </c>
      <c r="H299" s="62">
        <v>3800</v>
      </c>
      <c r="I299" s="62">
        <v>3800</v>
      </c>
      <c r="J299" s="62">
        <v>0</v>
      </c>
      <c r="K299" s="62">
        <v>3800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</row>
    <row r="300" spans="1:20" ht="19.5" customHeight="1" hidden="1">
      <c r="A300" s="13"/>
      <c r="B300" s="14"/>
      <c r="C300" s="14" t="s">
        <v>72</v>
      </c>
      <c r="D300" s="96" t="s">
        <v>63</v>
      </c>
      <c r="E300" s="41"/>
      <c r="F300" s="41"/>
      <c r="G300" s="5">
        <v>7000</v>
      </c>
      <c r="H300" s="62">
        <v>7000</v>
      </c>
      <c r="I300" s="62">
        <v>7000</v>
      </c>
      <c r="J300" s="62">
        <v>0</v>
      </c>
      <c r="K300" s="62">
        <v>7000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0</v>
      </c>
      <c r="S300" s="62">
        <v>0</v>
      </c>
      <c r="T300" s="62">
        <v>0</v>
      </c>
    </row>
    <row r="301" spans="1:20" ht="38.25" hidden="1">
      <c r="A301" s="13"/>
      <c r="B301" s="14"/>
      <c r="C301" s="14">
        <v>4740</v>
      </c>
      <c r="D301" s="96" t="s">
        <v>99</v>
      </c>
      <c r="E301" s="41"/>
      <c r="F301" s="41"/>
      <c r="G301" s="5">
        <v>200</v>
      </c>
      <c r="H301" s="62">
        <v>200</v>
      </c>
      <c r="I301" s="62">
        <v>200</v>
      </c>
      <c r="J301" s="62">
        <v>0</v>
      </c>
      <c r="K301" s="62">
        <v>200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</row>
    <row r="302" spans="1:20" ht="12.75">
      <c r="A302" s="25"/>
      <c r="B302" s="32"/>
      <c r="C302" s="32"/>
      <c r="D302" s="315"/>
      <c r="E302" s="315"/>
      <c r="F302" s="315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4"/>
    </row>
    <row r="303" spans="1:20" ht="19.5" customHeight="1">
      <c r="A303" s="9">
        <v>851</v>
      </c>
      <c r="B303" s="10"/>
      <c r="C303" s="10"/>
      <c r="D303" s="94" t="s">
        <v>164</v>
      </c>
      <c r="E303" s="43">
        <v>500</v>
      </c>
      <c r="F303" s="43">
        <v>500</v>
      </c>
      <c r="G303" s="11">
        <f aca="true" t="shared" si="34" ref="G303:T303">G304+G306+G323</f>
        <v>123500</v>
      </c>
      <c r="H303" s="11">
        <f t="shared" si="34"/>
        <v>123500</v>
      </c>
      <c r="I303" s="11">
        <f t="shared" si="34"/>
        <v>121300</v>
      </c>
      <c r="J303" s="11">
        <f t="shared" si="34"/>
        <v>44500</v>
      </c>
      <c r="K303" s="11">
        <f t="shared" si="34"/>
        <v>76800</v>
      </c>
      <c r="L303" s="11">
        <f t="shared" si="34"/>
        <v>2200</v>
      </c>
      <c r="M303" s="11">
        <f t="shared" si="34"/>
        <v>0</v>
      </c>
      <c r="N303" s="11">
        <f t="shared" si="34"/>
        <v>0</v>
      </c>
      <c r="O303" s="11">
        <f t="shared" si="34"/>
        <v>0</v>
      </c>
      <c r="P303" s="11">
        <f t="shared" si="34"/>
        <v>0</v>
      </c>
      <c r="Q303" s="11">
        <f t="shared" si="34"/>
        <v>0</v>
      </c>
      <c r="R303" s="11">
        <f t="shared" si="34"/>
        <v>0</v>
      </c>
      <c r="S303" s="11">
        <f t="shared" si="34"/>
        <v>0</v>
      </c>
      <c r="T303" s="11">
        <f t="shared" si="34"/>
        <v>0</v>
      </c>
    </row>
    <row r="304" spans="1:20" s="81" customFormat="1" ht="19.5" customHeight="1" hidden="1">
      <c r="A304" s="45"/>
      <c r="B304" s="46" t="s">
        <v>159</v>
      </c>
      <c r="C304" s="46"/>
      <c r="D304" s="95" t="s">
        <v>165</v>
      </c>
      <c r="E304" s="124"/>
      <c r="F304" s="124"/>
      <c r="G304" s="47">
        <f>G305</f>
        <v>3500</v>
      </c>
      <c r="H304" s="47">
        <f aca="true" t="shared" si="35" ref="H304:T304">H305</f>
        <v>3500</v>
      </c>
      <c r="I304" s="47">
        <f t="shared" si="35"/>
        <v>3500</v>
      </c>
      <c r="J304" s="47">
        <f t="shared" si="35"/>
        <v>0</v>
      </c>
      <c r="K304" s="47">
        <f t="shared" si="35"/>
        <v>3500</v>
      </c>
      <c r="L304" s="47">
        <f t="shared" si="35"/>
        <v>0</v>
      </c>
      <c r="M304" s="47">
        <f t="shared" si="35"/>
        <v>0</v>
      </c>
      <c r="N304" s="47">
        <f t="shared" si="35"/>
        <v>0</v>
      </c>
      <c r="O304" s="47">
        <f t="shared" si="35"/>
        <v>0</v>
      </c>
      <c r="P304" s="47">
        <f t="shared" si="35"/>
        <v>0</v>
      </c>
      <c r="Q304" s="47">
        <f t="shared" si="35"/>
        <v>0</v>
      </c>
      <c r="R304" s="47">
        <f t="shared" si="35"/>
        <v>0</v>
      </c>
      <c r="S304" s="47">
        <f t="shared" si="35"/>
        <v>0</v>
      </c>
      <c r="T304" s="47">
        <f t="shared" si="35"/>
        <v>0</v>
      </c>
    </row>
    <row r="305" spans="1:20" ht="19.5" customHeight="1" hidden="1">
      <c r="A305" s="13"/>
      <c r="B305" s="14"/>
      <c r="C305" s="14" t="s">
        <v>72</v>
      </c>
      <c r="D305" s="96" t="s">
        <v>63</v>
      </c>
      <c r="E305" s="41"/>
      <c r="F305" s="41"/>
      <c r="G305" s="5">
        <v>3500</v>
      </c>
      <c r="H305" s="62">
        <v>3500</v>
      </c>
      <c r="I305" s="62">
        <v>3500</v>
      </c>
      <c r="J305" s="62">
        <v>0</v>
      </c>
      <c r="K305" s="62">
        <v>3500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  <c r="Q305" s="62">
        <v>0</v>
      </c>
      <c r="R305" s="62">
        <v>0</v>
      </c>
      <c r="S305" s="62">
        <v>0</v>
      </c>
      <c r="T305" s="62">
        <v>0</v>
      </c>
    </row>
    <row r="306" spans="1:20" s="81" customFormat="1" ht="19.5" customHeight="1">
      <c r="A306" s="45"/>
      <c r="B306" s="46">
        <v>85154</v>
      </c>
      <c r="C306" s="46"/>
      <c r="D306" s="95" t="s">
        <v>166</v>
      </c>
      <c r="E306" s="124">
        <v>500</v>
      </c>
      <c r="F306" s="124">
        <v>500</v>
      </c>
      <c r="G306" s="48">
        <f aca="true" t="shared" si="36" ref="G306:T306">SUM(G307:G322)</f>
        <v>118500</v>
      </c>
      <c r="H306" s="48">
        <f t="shared" si="36"/>
        <v>118500</v>
      </c>
      <c r="I306" s="48">
        <f t="shared" si="36"/>
        <v>117800</v>
      </c>
      <c r="J306" s="48">
        <f t="shared" si="36"/>
        <v>44500</v>
      </c>
      <c r="K306" s="48">
        <f t="shared" si="36"/>
        <v>73300</v>
      </c>
      <c r="L306" s="48">
        <f t="shared" si="36"/>
        <v>700</v>
      </c>
      <c r="M306" s="48">
        <f t="shared" si="36"/>
        <v>0</v>
      </c>
      <c r="N306" s="48">
        <f t="shared" si="36"/>
        <v>0</v>
      </c>
      <c r="O306" s="48">
        <f t="shared" si="36"/>
        <v>0</v>
      </c>
      <c r="P306" s="48">
        <f t="shared" si="36"/>
        <v>0</v>
      </c>
      <c r="Q306" s="48">
        <f t="shared" si="36"/>
        <v>0</v>
      </c>
      <c r="R306" s="48">
        <f t="shared" si="36"/>
        <v>0</v>
      </c>
      <c r="S306" s="48">
        <f t="shared" si="36"/>
        <v>0</v>
      </c>
      <c r="T306" s="48">
        <f t="shared" si="36"/>
        <v>0</v>
      </c>
    </row>
    <row r="307" spans="1:20" ht="51" hidden="1">
      <c r="A307" s="13"/>
      <c r="B307" s="14"/>
      <c r="C307" s="14">
        <v>2330</v>
      </c>
      <c r="D307" s="96" t="s">
        <v>216</v>
      </c>
      <c r="E307" s="41"/>
      <c r="F307" s="41"/>
      <c r="G307" s="5">
        <v>700</v>
      </c>
      <c r="H307" s="62">
        <v>700</v>
      </c>
      <c r="I307" s="62">
        <v>0</v>
      </c>
      <c r="J307" s="62">
        <v>0</v>
      </c>
      <c r="K307" s="62">
        <v>0</v>
      </c>
      <c r="L307" s="62">
        <v>700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</row>
    <row r="308" spans="1:20" ht="19.5" customHeight="1" hidden="1">
      <c r="A308" s="13"/>
      <c r="B308" s="14"/>
      <c r="C308" s="14">
        <v>4110</v>
      </c>
      <c r="D308" s="96" t="s">
        <v>59</v>
      </c>
      <c r="E308" s="41"/>
      <c r="F308" s="41"/>
      <c r="G308" s="5">
        <v>1300</v>
      </c>
      <c r="H308" s="62">
        <v>1300</v>
      </c>
      <c r="I308" s="62">
        <v>1300</v>
      </c>
      <c r="J308" s="62">
        <v>1300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</row>
    <row r="309" spans="1:20" ht="19.5" customHeight="1" hidden="1">
      <c r="A309" s="13"/>
      <c r="B309" s="14"/>
      <c r="C309" s="14" t="s">
        <v>56</v>
      </c>
      <c r="D309" s="96" t="s">
        <v>60</v>
      </c>
      <c r="E309" s="41"/>
      <c r="F309" s="41"/>
      <c r="G309" s="5">
        <v>43200</v>
      </c>
      <c r="H309" s="62">
        <v>43200</v>
      </c>
      <c r="I309" s="62">
        <v>43200</v>
      </c>
      <c r="J309" s="62">
        <v>43200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>
        <v>0</v>
      </c>
      <c r="S309" s="62">
        <v>0</v>
      </c>
      <c r="T309" s="62">
        <v>0</v>
      </c>
    </row>
    <row r="310" spans="1:20" ht="19.5" customHeight="1" hidden="1">
      <c r="A310" s="13"/>
      <c r="B310" s="14"/>
      <c r="C310" s="14">
        <v>4210</v>
      </c>
      <c r="D310" s="96" t="s">
        <v>61</v>
      </c>
      <c r="E310" s="41"/>
      <c r="F310" s="41"/>
      <c r="G310" s="5">
        <v>36700</v>
      </c>
      <c r="H310" s="5">
        <v>36700</v>
      </c>
      <c r="I310" s="5">
        <v>36700</v>
      </c>
      <c r="J310" s="62">
        <v>0</v>
      </c>
      <c r="K310" s="5">
        <v>36700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62">
        <v>0</v>
      </c>
    </row>
    <row r="311" spans="1:20" ht="19.5" customHeight="1">
      <c r="A311" s="13"/>
      <c r="B311" s="14"/>
      <c r="C311" s="14">
        <v>4220</v>
      </c>
      <c r="D311" s="96" t="s">
        <v>152</v>
      </c>
      <c r="E311" s="41"/>
      <c r="F311" s="41">
        <v>500</v>
      </c>
      <c r="G311" s="5">
        <v>8500</v>
      </c>
      <c r="H311" s="5">
        <v>8500</v>
      </c>
      <c r="I311" s="5">
        <v>8500</v>
      </c>
      <c r="J311" s="62">
        <v>0</v>
      </c>
      <c r="K311" s="5">
        <v>8500</v>
      </c>
      <c r="L311" s="62">
        <v>0</v>
      </c>
      <c r="M311" s="62">
        <v>0</v>
      </c>
      <c r="N311" s="62">
        <v>0</v>
      </c>
      <c r="O311" s="62">
        <v>0</v>
      </c>
      <c r="P311" s="62">
        <v>0</v>
      </c>
      <c r="Q311" s="62">
        <v>0</v>
      </c>
      <c r="R311" s="62">
        <v>0</v>
      </c>
      <c r="S311" s="62">
        <v>0</v>
      </c>
      <c r="T311" s="62">
        <v>0</v>
      </c>
    </row>
    <row r="312" spans="1:20" ht="25.5" hidden="1">
      <c r="A312" s="13"/>
      <c r="B312" s="14"/>
      <c r="C312" s="14" t="s">
        <v>84</v>
      </c>
      <c r="D312" s="96" t="s">
        <v>154</v>
      </c>
      <c r="E312" s="41"/>
      <c r="F312" s="41"/>
      <c r="G312" s="5">
        <v>800</v>
      </c>
      <c r="H312" s="5">
        <v>800</v>
      </c>
      <c r="I312" s="5">
        <v>800</v>
      </c>
      <c r="J312" s="62">
        <v>0</v>
      </c>
      <c r="K312" s="5">
        <v>800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>
        <v>0</v>
      </c>
      <c r="S312" s="62">
        <v>0</v>
      </c>
      <c r="T312" s="62">
        <v>0</v>
      </c>
    </row>
    <row r="313" spans="1:20" ht="19.5" customHeight="1" hidden="1">
      <c r="A313" s="13"/>
      <c r="B313" s="14"/>
      <c r="C313" s="14" t="s">
        <v>66</v>
      </c>
      <c r="D313" s="96" t="s">
        <v>69</v>
      </c>
      <c r="E313" s="41"/>
      <c r="F313" s="41"/>
      <c r="G313" s="5">
        <v>300</v>
      </c>
      <c r="H313" s="5">
        <v>300</v>
      </c>
      <c r="I313" s="5">
        <v>300</v>
      </c>
      <c r="J313" s="62">
        <v>0</v>
      </c>
      <c r="K313" s="5">
        <v>300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</row>
    <row r="314" spans="1:20" ht="19.5" customHeight="1">
      <c r="A314" s="13"/>
      <c r="B314" s="14"/>
      <c r="C314" s="14">
        <v>4270</v>
      </c>
      <c r="D314" s="96" t="s">
        <v>62</v>
      </c>
      <c r="E314" s="41">
        <v>500</v>
      </c>
      <c r="F314" s="41"/>
      <c r="G314" s="5">
        <v>3600</v>
      </c>
      <c r="H314" s="5">
        <v>3600</v>
      </c>
      <c r="I314" s="5">
        <v>3600</v>
      </c>
      <c r="J314" s="62">
        <v>0</v>
      </c>
      <c r="K314" s="5">
        <v>3600</v>
      </c>
      <c r="L314" s="62">
        <v>0</v>
      </c>
      <c r="M314" s="62">
        <v>0</v>
      </c>
      <c r="N314" s="62">
        <v>0</v>
      </c>
      <c r="O314" s="62">
        <v>0</v>
      </c>
      <c r="P314" s="62">
        <v>0</v>
      </c>
      <c r="Q314" s="62">
        <v>0</v>
      </c>
      <c r="R314" s="62">
        <v>0</v>
      </c>
      <c r="S314" s="62">
        <v>0</v>
      </c>
      <c r="T314" s="62">
        <v>0</v>
      </c>
    </row>
    <row r="315" spans="1:20" ht="19.5" customHeight="1" hidden="1">
      <c r="A315" s="13"/>
      <c r="B315" s="14"/>
      <c r="C315" s="14">
        <v>4300</v>
      </c>
      <c r="D315" s="96" t="s">
        <v>63</v>
      </c>
      <c r="E315" s="41"/>
      <c r="F315" s="41"/>
      <c r="G315" s="5">
        <v>17000</v>
      </c>
      <c r="H315" s="5">
        <v>17000</v>
      </c>
      <c r="I315" s="5">
        <v>17000</v>
      </c>
      <c r="J315" s="62">
        <v>0</v>
      </c>
      <c r="K315" s="5">
        <v>17000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0</v>
      </c>
      <c r="S315" s="62">
        <v>0</v>
      </c>
      <c r="T315" s="62">
        <v>0</v>
      </c>
    </row>
    <row r="316" spans="1:20" ht="25.5" customHeight="1" hidden="1">
      <c r="A316" s="13"/>
      <c r="B316" s="14"/>
      <c r="C316" s="14" t="s">
        <v>86</v>
      </c>
      <c r="D316" s="96" t="s">
        <v>185</v>
      </c>
      <c r="E316" s="41"/>
      <c r="F316" s="41"/>
      <c r="G316" s="5">
        <v>1600</v>
      </c>
      <c r="H316" s="5">
        <v>1600</v>
      </c>
      <c r="I316" s="5">
        <v>1600</v>
      </c>
      <c r="J316" s="62">
        <v>0</v>
      </c>
      <c r="K316" s="5">
        <v>1600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</row>
    <row r="317" spans="1:20" ht="25.5" hidden="1">
      <c r="A317" s="13"/>
      <c r="B317" s="14"/>
      <c r="C317" s="14">
        <v>4390</v>
      </c>
      <c r="D317" s="96" t="s">
        <v>193</v>
      </c>
      <c r="E317" s="41"/>
      <c r="F317" s="41"/>
      <c r="G317" s="5">
        <v>1000</v>
      </c>
      <c r="H317" s="5">
        <v>1000</v>
      </c>
      <c r="I317" s="5">
        <v>1000</v>
      </c>
      <c r="J317" s="62">
        <v>0</v>
      </c>
      <c r="K317" s="5">
        <v>1000</v>
      </c>
      <c r="L317" s="62">
        <v>0</v>
      </c>
      <c r="M317" s="62">
        <v>0</v>
      </c>
      <c r="N317" s="62">
        <v>0</v>
      </c>
      <c r="O317" s="62">
        <v>0</v>
      </c>
      <c r="P317" s="62">
        <v>0</v>
      </c>
      <c r="Q317" s="62">
        <v>0</v>
      </c>
      <c r="R317" s="62">
        <v>0</v>
      </c>
      <c r="S317" s="62">
        <v>0</v>
      </c>
      <c r="T317" s="62">
        <v>0</v>
      </c>
    </row>
    <row r="318" spans="1:20" ht="19.5" customHeight="1" hidden="1">
      <c r="A318" s="13"/>
      <c r="B318" s="14"/>
      <c r="C318" s="14">
        <v>4410</v>
      </c>
      <c r="D318" s="96" t="s">
        <v>96</v>
      </c>
      <c r="E318" s="41"/>
      <c r="F318" s="41"/>
      <c r="G318" s="5">
        <v>700</v>
      </c>
      <c r="H318" s="5">
        <v>700</v>
      </c>
      <c r="I318" s="5">
        <v>700</v>
      </c>
      <c r="J318" s="62">
        <v>0</v>
      </c>
      <c r="K318" s="5">
        <v>700</v>
      </c>
      <c r="L318" s="62">
        <v>0</v>
      </c>
      <c r="M318" s="62">
        <v>0</v>
      </c>
      <c r="N318" s="62">
        <v>0</v>
      </c>
      <c r="O318" s="62">
        <v>0</v>
      </c>
      <c r="P318" s="62">
        <v>0</v>
      </c>
      <c r="Q318" s="62">
        <v>0</v>
      </c>
      <c r="R318" s="62">
        <v>0</v>
      </c>
      <c r="S318" s="62">
        <v>0</v>
      </c>
      <c r="T318" s="62">
        <v>0</v>
      </c>
    </row>
    <row r="319" spans="1:20" ht="19.5" customHeight="1" hidden="1">
      <c r="A319" s="13"/>
      <c r="B319" s="14"/>
      <c r="C319" s="14">
        <v>4430</v>
      </c>
      <c r="D319" s="96" t="s">
        <v>64</v>
      </c>
      <c r="E319" s="41"/>
      <c r="F319" s="41"/>
      <c r="G319" s="5">
        <v>400</v>
      </c>
      <c r="H319" s="5">
        <v>400</v>
      </c>
      <c r="I319" s="5">
        <v>400</v>
      </c>
      <c r="J319" s="62">
        <v>0</v>
      </c>
      <c r="K319" s="5">
        <v>400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</row>
    <row r="320" spans="1:20" ht="25.5" hidden="1">
      <c r="A320" s="13"/>
      <c r="B320" s="14"/>
      <c r="C320" s="14">
        <v>4610</v>
      </c>
      <c r="D320" s="96" t="s">
        <v>70</v>
      </c>
      <c r="E320" s="41"/>
      <c r="F320" s="41"/>
      <c r="G320" s="5">
        <v>1000</v>
      </c>
      <c r="H320" s="5">
        <v>1000</v>
      </c>
      <c r="I320" s="5">
        <v>1000</v>
      </c>
      <c r="J320" s="62">
        <v>0</v>
      </c>
      <c r="K320" s="5">
        <v>1000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</row>
    <row r="321" spans="1:20" ht="25.5" customHeight="1" hidden="1">
      <c r="A321" s="13"/>
      <c r="B321" s="14"/>
      <c r="C321" s="14">
        <v>4740</v>
      </c>
      <c r="D321" s="96" t="s">
        <v>269</v>
      </c>
      <c r="E321" s="41"/>
      <c r="F321" s="41"/>
      <c r="G321" s="5">
        <v>500</v>
      </c>
      <c r="H321" s="5">
        <v>500</v>
      </c>
      <c r="I321" s="5">
        <v>500</v>
      </c>
      <c r="J321" s="62">
        <v>0</v>
      </c>
      <c r="K321" s="5">
        <v>500</v>
      </c>
      <c r="L321" s="62">
        <v>0</v>
      </c>
      <c r="M321" s="62">
        <v>0</v>
      </c>
      <c r="N321" s="62">
        <v>0</v>
      </c>
      <c r="O321" s="62">
        <v>0</v>
      </c>
      <c r="P321" s="62">
        <v>0</v>
      </c>
      <c r="Q321" s="62">
        <v>0</v>
      </c>
      <c r="R321" s="62">
        <v>0</v>
      </c>
      <c r="S321" s="62">
        <v>0</v>
      </c>
      <c r="T321" s="62">
        <v>0</v>
      </c>
    </row>
    <row r="322" spans="1:20" ht="25.5" hidden="1">
      <c r="A322" s="13"/>
      <c r="B322" s="14"/>
      <c r="C322" s="14">
        <v>4750</v>
      </c>
      <c r="D322" s="96" t="s">
        <v>194</v>
      </c>
      <c r="E322" s="41"/>
      <c r="F322" s="41"/>
      <c r="G322" s="5">
        <v>1200</v>
      </c>
      <c r="H322" s="5">
        <v>1200</v>
      </c>
      <c r="I322" s="5">
        <v>1200</v>
      </c>
      <c r="J322" s="62">
        <v>0</v>
      </c>
      <c r="K322" s="5">
        <v>1200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0</v>
      </c>
      <c r="S322" s="62">
        <v>0</v>
      </c>
      <c r="T322" s="62">
        <v>0</v>
      </c>
    </row>
    <row r="323" spans="1:20" ht="20.25" customHeight="1" hidden="1">
      <c r="A323" s="13"/>
      <c r="B323" s="14">
        <v>85158</v>
      </c>
      <c r="C323" s="14"/>
      <c r="D323" s="96" t="s">
        <v>208</v>
      </c>
      <c r="E323" s="41"/>
      <c r="F323" s="41"/>
      <c r="G323" s="5">
        <f>G324</f>
        <v>1500</v>
      </c>
      <c r="H323" s="5">
        <f aca="true" t="shared" si="37" ref="H323:T323">H324</f>
        <v>1500</v>
      </c>
      <c r="I323" s="5">
        <f t="shared" si="37"/>
        <v>0</v>
      </c>
      <c r="J323" s="5">
        <f t="shared" si="37"/>
        <v>0</v>
      </c>
      <c r="K323" s="5">
        <f t="shared" si="37"/>
        <v>0</v>
      </c>
      <c r="L323" s="5">
        <f t="shared" si="37"/>
        <v>1500</v>
      </c>
      <c r="M323" s="5">
        <f t="shared" si="37"/>
        <v>0</v>
      </c>
      <c r="N323" s="5">
        <f t="shared" si="37"/>
        <v>0</v>
      </c>
      <c r="O323" s="5">
        <f t="shared" si="37"/>
        <v>0</v>
      </c>
      <c r="P323" s="5">
        <f t="shared" si="37"/>
        <v>0</v>
      </c>
      <c r="Q323" s="5">
        <f t="shared" si="37"/>
        <v>0</v>
      </c>
      <c r="R323" s="5">
        <f t="shared" si="37"/>
        <v>0</v>
      </c>
      <c r="S323" s="5">
        <f t="shared" si="37"/>
        <v>0</v>
      </c>
      <c r="T323" s="5">
        <f t="shared" si="37"/>
        <v>0</v>
      </c>
    </row>
    <row r="324" spans="1:20" ht="38.25" hidden="1">
      <c r="A324" s="13"/>
      <c r="B324" s="14"/>
      <c r="C324" s="14" t="s">
        <v>162</v>
      </c>
      <c r="D324" s="96" t="s">
        <v>167</v>
      </c>
      <c r="E324" s="41"/>
      <c r="F324" s="41"/>
      <c r="G324" s="5">
        <v>1500</v>
      </c>
      <c r="H324" s="62">
        <v>1500</v>
      </c>
      <c r="I324" s="62">
        <v>0</v>
      </c>
      <c r="J324" s="62">
        <v>0</v>
      </c>
      <c r="K324" s="62">
        <v>0</v>
      </c>
      <c r="L324" s="62">
        <v>1500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>
        <v>0</v>
      </c>
      <c r="S324" s="62">
        <v>0</v>
      </c>
      <c r="T324" s="62">
        <v>0</v>
      </c>
    </row>
    <row r="325" spans="1:20" ht="12.75">
      <c r="A325" s="25"/>
      <c r="B325" s="32"/>
      <c r="C325" s="32"/>
      <c r="D325" s="102"/>
      <c r="E325" s="133"/>
      <c r="F325" s="133"/>
      <c r="G325" s="299"/>
      <c r="H325" s="300"/>
      <c r="I325" s="300"/>
      <c r="J325" s="300"/>
      <c r="K325" s="300"/>
      <c r="L325" s="300"/>
      <c r="M325" s="300"/>
      <c r="N325" s="300"/>
      <c r="O325" s="300"/>
      <c r="P325" s="300"/>
      <c r="Q325" s="300"/>
      <c r="R325" s="300"/>
      <c r="S325" s="300"/>
      <c r="T325" s="301"/>
    </row>
    <row r="326" spans="1:20" ht="19.5" customHeight="1">
      <c r="A326" s="9" t="s">
        <v>30</v>
      </c>
      <c r="B326" s="10"/>
      <c r="C326" s="10"/>
      <c r="D326" s="94" t="s">
        <v>168</v>
      </c>
      <c r="E326" s="43">
        <f>SUM(E327,E329,E346,E348,E351,E353,E355,E374,E379,E390)</f>
        <v>11033</v>
      </c>
      <c r="F326" s="43">
        <f>SUM(F327,F329,F346,F348,F351,F353,F355,F374,F379,F390)</f>
        <v>11033</v>
      </c>
      <c r="G326" s="11">
        <f aca="true" t="shared" si="38" ref="G326:T326">G327+G329+G346+G348+G351+G353+G355+G374+G379+G390</f>
        <v>3941926</v>
      </c>
      <c r="H326" s="11">
        <f t="shared" si="38"/>
        <v>3941926</v>
      </c>
      <c r="I326" s="11">
        <f t="shared" si="38"/>
        <v>640499</v>
      </c>
      <c r="J326" s="11">
        <f t="shared" si="38"/>
        <v>530671</v>
      </c>
      <c r="K326" s="11">
        <f t="shared" si="38"/>
        <v>109828</v>
      </c>
      <c r="L326" s="11">
        <f t="shared" si="38"/>
        <v>3000</v>
      </c>
      <c r="M326" s="11">
        <f t="shared" si="38"/>
        <v>3298427</v>
      </c>
      <c r="N326" s="11">
        <f t="shared" si="38"/>
        <v>0</v>
      </c>
      <c r="O326" s="11">
        <f t="shared" si="38"/>
        <v>0</v>
      </c>
      <c r="P326" s="11">
        <f t="shared" si="38"/>
        <v>0</v>
      </c>
      <c r="Q326" s="11">
        <f t="shared" si="38"/>
        <v>0</v>
      </c>
      <c r="R326" s="11">
        <f t="shared" si="38"/>
        <v>0</v>
      </c>
      <c r="S326" s="11">
        <f t="shared" si="38"/>
        <v>0</v>
      </c>
      <c r="T326" s="11">
        <f t="shared" si="38"/>
        <v>0</v>
      </c>
    </row>
    <row r="327" spans="1:20" s="81" customFormat="1" ht="19.5" customHeight="1" hidden="1">
      <c r="A327" s="45"/>
      <c r="B327" s="46" t="s">
        <v>160</v>
      </c>
      <c r="C327" s="46"/>
      <c r="D327" s="95" t="s">
        <v>169</v>
      </c>
      <c r="E327" s="124"/>
      <c r="F327" s="124"/>
      <c r="G327" s="48">
        <f>G328</f>
        <v>48800</v>
      </c>
      <c r="H327" s="48">
        <f aca="true" t="shared" si="39" ref="H327:T327">H328</f>
        <v>48800</v>
      </c>
      <c r="I327" s="48">
        <f t="shared" si="39"/>
        <v>48800</v>
      </c>
      <c r="J327" s="48">
        <f t="shared" si="39"/>
        <v>0</v>
      </c>
      <c r="K327" s="48">
        <f t="shared" si="39"/>
        <v>48800</v>
      </c>
      <c r="L327" s="48">
        <f t="shared" si="39"/>
        <v>0</v>
      </c>
      <c r="M327" s="48">
        <f t="shared" si="39"/>
        <v>0</v>
      </c>
      <c r="N327" s="48">
        <f t="shared" si="39"/>
        <v>0</v>
      </c>
      <c r="O327" s="48">
        <f t="shared" si="39"/>
        <v>0</v>
      </c>
      <c r="P327" s="48">
        <f t="shared" si="39"/>
        <v>0</v>
      </c>
      <c r="Q327" s="48">
        <f t="shared" si="39"/>
        <v>0</v>
      </c>
      <c r="R327" s="48">
        <f t="shared" si="39"/>
        <v>0</v>
      </c>
      <c r="S327" s="48">
        <f t="shared" si="39"/>
        <v>0</v>
      </c>
      <c r="T327" s="48">
        <f t="shared" si="39"/>
        <v>0</v>
      </c>
    </row>
    <row r="328" spans="1:20" ht="19.5" customHeight="1" hidden="1">
      <c r="A328" s="13"/>
      <c r="B328" s="14"/>
      <c r="C328" s="14" t="s">
        <v>163</v>
      </c>
      <c r="D328" s="96" t="s">
        <v>170</v>
      </c>
      <c r="E328" s="41"/>
      <c r="F328" s="41"/>
      <c r="G328" s="5">
        <v>48800</v>
      </c>
      <c r="H328" s="62">
        <v>48800</v>
      </c>
      <c r="I328" s="62">
        <v>48800</v>
      </c>
      <c r="J328" s="62">
        <v>0</v>
      </c>
      <c r="K328" s="62">
        <v>48800</v>
      </c>
      <c r="L328" s="62">
        <v>0</v>
      </c>
      <c r="M328" s="62">
        <v>0</v>
      </c>
      <c r="N328" s="62">
        <v>0</v>
      </c>
      <c r="O328" s="62">
        <v>0</v>
      </c>
      <c r="P328" s="62">
        <v>0</v>
      </c>
      <c r="Q328" s="62">
        <v>0</v>
      </c>
      <c r="R328" s="62">
        <v>0</v>
      </c>
      <c r="S328" s="62">
        <v>0</v>
      </c>
      <c r="T328" s="62">
        <v>0</v>
      </c>
    </row>
    <row r="329" spans="1:20" s="81" customFormat="1" ht="55.5" customHeight="1">
      <c r="A329" s="45"/>
      <c r="B329" s="46" t="s">
        <v>29</v>
      </c>
      <c r="C329" s="46"/>
      <c r="D329" s="95" t="s">
        <v>270</v>
      </c>
      <c r="E329" s="124">
        <f>SUM(E330:E345)</f>
        <v>1002</v>
      </c>
      <c r="F329" s="124">
        <f>SUM(F330:F345)</f>
        <v>1002</v>
      </c>
      <c r="G329" s="47">
        <f>SUM(G330:G345)</f>
        <v>2809360</v>
      </c>
      <c r="H329" s="47">
        <f aca="true" t="shared" si="40" ref="H329:T329">SUM(H330:H345)</f>
        <v>2809360</v>
      </c>
      <c r="I329" s="47">
        <f t="shared" si="40"/>
        <v>172024</v>
      </c>
      <c r="J329" s="47">
        <f t="shared" si="40"/>
        <v>163507</v>
      </c>
      <c r="K329" s="47">
        <f t="shared" si="40"/>
        <v>8517</v>
      </c>
      <c r="L329" s="47">
        <f t="shared" si="40"/>
        <v>3000</v>
      </c>
      <c r="M329" s="47">
        <f t="shared" si="40"/>
        <v>2634336</v>
      </c>
      <c r="N329" s="47">
        <f t="shared" si="40"/>
        <v>0</v>
      </c>
      <c r="O329" s="47">
        <f t="shared" si="40"/>
        <v>0</v>
      </c>
      <c r="P329" s="47">
        <f t="shared" si="40"/>
        <v>0</v>
      </c>
      <c r="Q329" s="47">
        <f t="shared" si="40"/>
        <v>0</v>
      </c>
      <c r="R329" s="47">
        <f t="shared" si="40"/>
        <v>0</v>
      </c>
      <c r="S329" s="47">
        <f t="shared" si="40"/>
        <v>0</v>
      </c>
      <c r="T329" s="47">
        <f t="shared" si="40"/>
        <v>0</v>
      </c>
    </row>
    <row r="330" spans="1:20" ht="38.25" hidden="1">
      <c r="A330" s="13"/>
      <c r="B330" s="14"/>
      <c r="C330" s="14">
        <v>2910</v>
      </c>
      <c r="D330" s="141" t="s">
        <v>280</v>
      </c>
      <c r="E330" s="41"/>
      <c r="F330" s="41"/>
      <c r="G330" s="5">
        <v>3000</v>
      </c>
      <c r="H330" s="62">
        <v>3000</v>
      </c>
      <c r="I330" s="62">
        <v>0</v>
      </c>
      <c r="J330" s="62">
        <v>0</v>
      </c>
      <c r="K330" s="62">
        <v>0</v>
      </c>
      <c r="L330" s="62">
        <v>3000</v>
      </c>
      <c r="M330" s="62">
        <v>0</v>
      </c>
      <c r="N330" s="62">
        <v>0</v>
      </c>
      <c r="O330" s="62">
        <v>0</v>
      </c>
      <c r="P330" s="62">
        <v>0</v>
      </c>
      <c r="Q330" s="62">
        <v>0</v>
      </c>
      <c r="R330" s="62">
        <v>0</v>
      </c>
      <c r="S330" s="62">
        <v>0</v>
      </c>
      <c r="T330" s="62">
        <v>0</v>
      </c>
    </row>
    <row r="331" spans="1:20" ht="25.5" hidden="1">
      <c r="A331" s="13"/>
      <c r="B331" s="14"/>
      <c r="C331" s="14">
        <v>3020</v>
      </c>
      <c r="D331" s="96" t="s">
        <v>212</v>
      </c>
      <c r="E331" s="41"/>
      <c r="F331" s="41"/>
      <c r="G331" s="5">
        <v>300</v>
      </c>
      <c r="H331" s="62">
        <v>300</v>
      </c>
      <c r="I331" s="62">
        <v>0</v>
      </c>
      <c r="J331" s="62">
        <v>0</v>
      </c>
      <c r="K331" s="62">
        <v>0</v>
      </c>
      <c r="L331" s="62">
        <v>0</v>
      </c>
      <c r="M331" s="62">
        <v>300</v>
      </c>
      <c r="N331" s="62">
        <v>0</v>
      </c>
      <c r="O331" s="62">
        <v>0</v>
      </c>
      <c r="P331" s="62">
        <v>0</v>
      </c>
      <c r="Q331" s="62">
        <v>0</v>
      </c>
      <c r="R331" s="62">
        <v>0</v>
      </c>
      <c r="S331" s="62">
        <v>0</v>
      </c>
      <c r="T331" s="62">
        <v>0</v>
      </c>
    </row>
    <row r="332" spans="1:20" ht="19.5" customHeight="1" hidden="1">
      <c r="A332" s="13"/>
      <c r="B332" s="14"/>
      <c r="C332" s="14" t="s">
        <v>143</v>
      </c>
      <c r="D332" s="96" t="s">
        <v>146</v>
      </c>
      <c r="E332" s="41"/>
      <c r="F332" s="41"/>
      <c r="G332" s="5">
        <v>2634036</v>
      </c>
      <c r="H332" s="5">
        <v>2634036</v>
      </c>
      <c r="I332" s="5">
        <v>0</v>
      </c>
      <c r="J332" s="62">
        <v>0</v>
      </c>
      <c r="K332" s="62">
        <v>0</v>
      </c>
      <c r="L332" s="62">
        <v>0</v>
      </c>
      <c r="M332" s="62">
        <v>2634036</v>
      </c>
      <c r="N332" s="62">
        <v>0</v>
      </c>
      <c r="O332" s="62">
        <v>0</v>
      </c>
      <c r="P332" s="62">
        <v>0</v>
      </c>
      <c r="Q332" s="62">
        <v>0</v>
      </c>
      <c r="R332" s="62">
        <v>0</v>
      </c>
      <c r="S332" s="62">
        <v>0</v>
      </c>
      <c r="T332" s="62">
        <v>0</v>
      </c>
    </row>
    <row r="333" spans="1:20" ht="25.5" hidden="1">
      <c r="A333" s="13"/>
      <c r="B333" s="14"/>
      <c r="C333" s="14" t="s">
        <v>119</v>
      </c>
      <c r="D333" s="96" t="s">
        <v>92</v>
      </c>
      <c r="E333" s="41"/>
      <c r="F333" s="41"/>
      <c r="G333" s="5">
        <v>61043</v>
      </c>
      <c r="H333" s="5">
        <v>61043</v>
      </c>
      <c r="I333" s="5">
        <v>61043</v>
      </c>
      <c r="J333" s="5">
        <v>61043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62">
        <v>0</v>
      </c>
    </row>
    <row r="334" spans="1:20" ht="19.5" customHeight="1">
      <c r="A334" s="13"/>
      <c r="B334" s="14"/>
      <c r="C334" s="14" t="s">
        <v>144</v>
      </c>
      <c r="D334" s="96" t="s">
        <v>93</v>
      </c>
      <c r="E334" s="41"/>
      <c r="F334" s="41">
        <v>2</v>
      </c>
      <c r="G334" s="5">
        <v>4981</v>
      </c>
      <c r="H334" s="5">
        <v>4981</v>
      </c>
      <c r="I334" s="5">
        <v>4981</v>
      </c>
      <c r="J334" s="5">
        <v>4981</v>
      </c>
      <c r="K334" s="62">
        <v>0</v>
      </c>
      <c r="L334" s="62">
        <v>0</v>
      </c>
      <c r="M334" s="62">
        <v>0</v>
      </c>
      <c r="N334" s="62">
        <v>0</v>
      </c>
      <c r="O334" s="62">
        <v>0</v>
      </c>
      <c r="P334" s="62">
        <v>0</v>
      </c>
      <c r="Q334" s="62">
        <v>0</v>
      </c>
      <c r="R334" s="62">
        <v>0</v>
      </c>
      <c r="S334" s="62">
        <v>0</v>
      </c>
      <c r="T334" s="62">
        <v>0</v>
      </c>
    </row>
    <row r="335" spans="1:20" ht="19.5" customHeight="1" hidden="1">
      <c r="A335" s="13"/>
      <c r="B335" s="14"/>
      <c r="C335" s="14" t="s">
        <v>54</v>
      </c>
      <c r="D335" s="96" t="s">
        <v>59</v>
      </c>
      <c r="E335" s="41"/>
      <c r="F335" s="41"/>
      <c r="G335" s="5">
        <v>95866</v>
      </c>
      <c r="H335" s="5">
        <v>95866</v>
      </c>
      <c r="I335" s="5">
        <v>95866</v>
      </c>
      <c r="J335" s="5">
        <v>95866</v>
      </c>
      <c r="K335" s="62">
        <v>0</v>
      </c>
      <c r="L335" s="62">
        <v>0</v>
      </c>
      <c r="M335" s="62">
        <v>0</v>
      </c>
      <c r="N335" s="62">
        <v>0</v>
      </c>
      <c r="O335" s="62">
        <v>0</v>
      </c>
      <c r="P335" s="62">
        <v>0</v>
      </c>
      <c r="Q335" s="62">
        <v>0</v>
      </c>
      <c r="R335" s="62">
        <v>0</v>
      </c>
      <c r="S335" s="62">
        <v>0</v>
      </c>
      <c r="T335" s="62">
        <v>0</v>
      </c>
    </row>
    <row r="336" spans="1:20" ht="19.5" customHeight="1" hidden="1">
      <c r="A336" s="13"/>
      <c r="B336" s="14"/>
      <c r="C336" s="14" t="s">
        <v>55</v>
      </c>
      <c r="D336" s="96" t="s">
        <v>94</v>
      </c>
      <c r="E336" s="41"/>
      <c r="F336" s="41"/>
      <c r="G336" s="5">
        <v>1617</v>
      </c>
      <c r="H336" s="5">
        <v>1617</v>
      </c>
      <c r="I336" s="5">
        <v>1617</v>
      </c>
      <c r="J336" s="5">
        <v>1617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0</v>
      </c>
      <c r="S336" s="62">
        <v>0</v>
      </c>
      <c r="T336" s="62">
        <v>0</v>
      </c>
    </row>
    <row r="337" spans="1:20" ht="19.5" customHeight="1" hidden="1">
      <c r="A337" s="13"/>
      <c r="B337" s="14"/>
      <c r="C337" s="14" t="s">
        <v>75</v>
      </c>
      <c r="D337" s="96" t="s">
        <v>61</v>
      </c>
      <c r="E337" s="41"/>
      <c r="F337" s="41"/>
      <c r="G337" s="5">
        <v>1695</v>
      </c>
      <c r="H337" s="5">
        <v>1695</v>
      </c>
      <c r="I337" s="5">
        <v>1695</v>
      </c>
      <c r="J337" s="62">
        <v>0</v>
      </c>
      <c r="K337" s="5">
        <v>1695</v>
      </c>
      <c r="L337" s="62">
        <v>0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>
        <v>0</v>
      </c>
      <c r="S337" s="62">
        <v>0</v>
      </c>
      <c r="T337" s="62">
        <v>0</v>
      </c>
    </row>
    <row r="338" spans="1:20" ht="19.5" customHeight="1">
      <c r="A338" s="13"/>
      <c r="B338" s="14"/>
      <c r="C338" s="14" t="s">
        <v>72</v>
      </c>
      <c r="D338" s="96" t="s">
        <v>63</v>
      </c>
      <c r="E338" s="41">
        <v>946</v>
      </c>
      <c r="F338" s="41"/>
      <c r="G338" s="5">
        <v>1966</v>
      </c>
      <c r="H338" s="5">
        <v>1966</v>
      </c>
      <c r="I338" s="5">
        <v>1966</v>
      </c>
      <c r="J338" s="62">
        <v>0</v>
      </c>
      <c r="K338" s="5">
        <v>1966</v>
      </c>
      <c r="L338" s="62">
        <v>0</v>
      </c>
      <c r="M338" s="62">
        <v>0</v>
      </c>
      <c r="N338" s="62">
        <v>0</v>
      </c>
      <c r="O338" s="62">
        <v>0</v>
      </c>
      <c r="P338" s="62">
        <v>0</v>
      </c>
      <c r="Q338" s="62">
        <v>0</v>
      </c>
      <c r="R338" s="62">
        <v>0</v>
      </c>
      <c r="S338" s="62">
        <v>0</v>
      </c>
      <c r="T338" s="62">
        <v>0</v>
      </c>
    </row>
    <row r="339" spans="1:20" ht="25.5" customHeight="1" hidden="1">
      <c r="A339" s="13"/>
      <c r="B339" s="14"/>
      <c r="C339" s="14" t="s">
        <v>86</v>
      </c>
      <c r="D339" s="96" t="s">
        <v>171</v>
      </c>
      <c r="E339" s="41"/>
      <c r="F339" s="41"/>
      <c r="G339" s="5">
        <v>1100</v>
      </c>
      <c r="H339" s="5">
        <v>1100</v>
      </c>
      <c r="I339" s="5">
        <v>1100</v>
      </c>
      <c r="J339" s="62">
        <v>0</v>
      </c>
      <c r="K339" s="5">
        <v>1100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62">
        <v>0</v>
      </c>
    </row>
    <row r="340" spans="1:20" ht="19.5" customHeight="1" hidden="1">
      <c r="A340" s="13"/>
      <c r="B340" s="14"/>
      <c r="C340" s="14" t="s">
        <v>77</v>
      </c>
      <c r="D340" s="96" t="s">
        <v>96</v>
      </c>
      <c r="E340" s="41"/>
      <c r="F340" s="41"/>
      <c r="G340" s="5">
        <v>200</v>
      </c>
      <c r="H340" s="5">
        <v>200</v>
      </c>
      <c r="I340" s="5">
        <v>200</v>
      </c>
      <c r="J340" s="62">
        <v>0</v>
      </c>
      <c r="K340" s="5">
        <v>200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v>0</v>
      </c>
      <c r="S340" s="62">
        <v>0</v>
      </c>
      <c r="T340" s="62">
        <v>0</v>
      </c>
    </row>
    <row r="341" spans="1:20" ht="19.5" customHeight="1">
      <c r="A341" s="13"/>
      <c r="B341" s="14"/>
      <c r="C341" s="14" t="s">
        <v>145</v>
      </c>
      <c r="D341" s="96" t="s">
        <v>155</v>
      </c>
      <c r="E341" s="41">
        <v>56</v>
      </c>
      <c r="F341" s="41"/>
      <c r="G341" s="5">
        <v>2096</v>
      </c>
      <c r="H341" s="5">
        <v>2096</v>
      </c>
      <c r="I341" s="5">
        <v>2096</v>
      </c>
      <c r="J341" s="62">
        <v>0</v>
      </c>
      <c r="K341" s="5">
        <v>2096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v>0</v>
      </c>
      <c r="S341" s="62">
        <v>0</v>
      </c>
      <c r="T341" s="62">
        <v>0</v>
      </c>
    </row>
    <row r="342" spans="1:20" ht="38.25" hidden="1">
      <c r="A342" s="13"/>
      <c r="B342" s="14"/>
      <c r="C342" s="14">
        <v>4560</v>
      </c>
      <c r="D342" s="99" t="s">
        <v>214</v>
      </c>
      <c r="E342" s="44"/>
      <c r="F342" s="44"/>
      <c r="G342" s="5">
        <v>60</v>
      </c>
      <c r="H342" s="5">
        <v>60</v>
      </c>
      <c r="I342" s="5">
        <v>60</v>
      </c>
      <c r="J342" s="62">
        <v>0</v>
      </c>
      <c r="K342" s="5">
        <v>60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>
        <v>0</v>
      </c>
      <c r="S342" s="62">
        <v>0</v>
      </c>
      <c r="T342" s="62">
        <v>0</v>
      </c>
    </row>
    <row r="343" spans="1:20" ht="25.5" customHeight="1" hidden="1">
      <c r="A343" s="13"/>
      <c r="B343" s="14"/>
      <c r="C343" s="14" t="s">
        <v>78</v>
      </c>
      <c r="D343" s="96" t="s">
        <v>98</v>
      </c>
      <c r="E343" s="41"/>
      <c r="F343" s="41"/>
      <c r="G343" s="5">
        <v>500</v>
      </c>
      <c r="H343" s="5">
        <v>500</v>
      </c>
      <c r="I343" s="5">
        <v>500</v>
      </c>
      <c r="J343" s="62">
        <v>0</v>
      </c>
      <c r="K343" s="5">
        <v>500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>
        <v>0</v>
      </c>
      <c r="S343" s="62">
        <v>0</v>
      </c>
      <c r="T343" s="62">
        <v>0</v>
      </c>
    </row>
    <row r="344" spans="1:20" ht="38.25" hidden="1">
      <c r="A344" s="13"/>
      <c r="B344" s="14"/>
      <c r="C344" s="14" t="s">
        <v>79</v>
      </c>
      <c r="D344" s="96" t="s">
        <v>99</v>
      </c>
      <c r="E344" s="41"/>
      <c r="F344" s="41"/>
      <c r="G344" s="5">
        <v>200</v>
      </c>
      <c r="H344" s="5">
        <v>200</v>
      </c>
      <c r="I344" s="5">
        <v>200</v>
      </c>
      <c r="J344" s="62">
        <v>0</v>
      </c>
      <c r="K344" s="5">
        <v>200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0</v>
      </c>
      <c r="S344" s="62">
        <v>0</v>
      </c>
      <c r="T344" s="62">
        <v>0</v>
      </c>
    </row>
    <row r="345" spans="1:20" ht="38.25">
      <c r="A345" s="13"/>
      <c r="B345" s="14"/>
      <c r="C345" s="14" t="s">
        <v>80</v>
      </c>
      <c r="D345" s="96" t="s">
        <v>100</v>
      </c>
      <c r="E345" s="41"/>
      <c r="F345" s="41">
        <v>1000</v>
      </c>
      <c r="G345" s="5">
        <v>700</v>
      </c>
      <c r="H345" s="5">
        <v>700</v>
      </c>
      <c r="I345" s="5">
        <v>700</v>
      </c>
      <c r="J345" s="62">
        <v>0</v>
      </c>
      <c r="K345" s="5">
        <v>700</v>
      </c>
      <c r="L345" s="62"/>
      <c r="M345" s="62">
        <v>0</v>
      </c>
      <c r="N345" s="62">
        <v>0</v>
      </c>
      <c r="O345" s="62">
        <v>0</v>
      </c>
      <c r="P345" s="62">
        <v>0</v>
      </c>
      <c r="Q345" s="62">
        <v>0</v>
      </c>
      <c r="R345" s="62">
        <v>0</v>
      </c>
      <c r="S345" s="62">
        <v>0</v>
      </c>
      <c r="T345" s="62">
        <v>0</v>
      </c>
    </row>
    <row r="346" spans="1:20" s="81" customFormat="1" ht="102">
      <c r="A346" s="45"/>
      <c r="B346" s="46" t="s">
        <v>31</v>
      </c>
      <c r="C346" s="46"/>
      <c r="D346" s="95" t="s">
        <v>271</v>
      </c>
      <c r="E346" s="124">
        <v>9850</v>
      </c>
      <c r="F346" s="124">
        <v>9850</v>
      </c>
      <c r="G346" s="47">
        <f>G347</f>
        <v>26200</v>
      </c>
      <c r="H346" s="47">
        <f aca="true" t="shared" si="41" ref="H346:T346">H347</f>
        <v>26200</v>
      </c>
      <c r="I346" s="47">
        <f t="shared" si="41"/>
        <v>26200</v>
      </c>
      <c r="J346" s="47">
        <f t="shared" si="41"/>
        <v>26200</v>
      </c>
      <c r="K346" s="47">
        <f t="shared" si="41"/>
        <v>0</v>
      </c>
      <c r="L346" s="47">
        <f t="shared" si="41"/>
        <v>0</v>
      </c>
      <c r="M346" s="47">
        <f t="shared" si="41"/>
        <v>0</v>
      </c>
      <c r="N346" s="47">
        <f t="shared" si="41"/>
        <v>0</v>
      </c>
      <c r="O346" s="47">
        <f t="shared" si="41"/>
        <v>0</v>
      </c>
      <c r="P346" s="47">
        <f t="shared" si="41"/>
        <v>0</v>
      </c>
      <c r="Q346" s="47">
        <f t="shared" si="41"/>
        <v>0</v>
      </c>
      <c r="R346" s="47">
        <f t="shared" si="41"/>
        <v>0</v>
      </c>
      <c r="S346" s="47">
        <f t="shared" si="41"/>
        <v>0</v>
      </c>
      <c r="T346" s="47">
        <f t="shared" si="41"/>
        <v>0</v>
      </c>
    </row>
    <row r="347" spans="1:20" ht="19.5" customHeight="1">
      <c r="A347" s="13"/>
      <c r="B347" s="14"/>
      <c r="C347" s="14">
        <v>4130</v>
      </c>
      <c r="D347" s="96" t="s">
        <v>172</v>
      </c>
      <c r="E347" s="41">
        <v>9850</v>
      </c>
      <c r="F347" s="41">
        <v>9850</v>
      </c>
      <c r="G347" s="5">
        <v>26200</v>
      </c>
      <c r="H347" s="62">
        <v>26200</v>
      </c>
      <c r="I347" s="62">
        <v>26200</v>
      </c>
      <c r="J347" s="62">
        <v>26200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>
        <v>0</v>
      </c>
      <c r="S347" s="62">
        <v>0</v>
      </c>
      <c r="T347" s="62">
        <v>0</v>
      </c>
    </row>
    <row r="348" spans="1:20" s="81" customFormat="1" ht="19.5" customHeight="1" hidden="1">
      <c r="A348" s="45"/>
      <c r="B348" s="46" t="s">
        <v>32</v>
      </c>
      <c r="C348" s="46"/>
      <c r="D348" s="95" t="s">
        <v>16</v>
      </c>
      <c r="E348" s="124"/>
      <c r="F348" s="124"/>
      <c r="G348" s="47">
        <f>G350+G349</f>
        <v>175900</v>
      </c>
      <c r="H348" s="47">
        <f aca="true" t="shared" si="42" ref="H348:T348">H350+H349</f>
        <v>175900</v>
      </c>
      <c r="I348" s="47">
        <f t="shared" si="42"/>
        <v>5000</v>
      </c>
      <c r="J348" s="47">
        <f t="shared" si="42"/>
        <v>0</v>
      </c>
      <c r="K348" s="47">
        <f t="shared" si="42"/>
        <v>5000</v>
      </c>
      <c r="L348" s="47">
        <f t="shared" si="42"/>
        <v>0</v>
      </c>
      <c r="M348" s="47">
        <f t="shared" si="42"/>
        <v>170900</v>
      </c>
      <c r="N348" s="47">
        <f t="shared" si="42"/>
        <v>0</v>
      </c>
      <c r="O348" s="47">
        <f t="shared" si="42"/>
        <v>0</v>
      </c>
      <c r="P348" s="47">
        <f t="shared" si="42"/>
        <v>0</v>
      </c>
      <c r="Q348" s="47">
        <f t="shared" si="42"/>
        <v>0</v>
      </c>
      <c r="R348" s="47">
        <f t="shared" si="42"/>
        <v>0</v>
      </c>
      <c r="S348" s="47">
        <f t="shared" si="42"/>
        <v>0</v>
      </c>
      <c r="T348" s="47">
        <f t="shared" si="42"/>
        <v>0</v>
      </c>
    </row>
    <row r="349" spans="1:20" ht="19.5" customHeight="1" hidden="1">
      <c r="A349" s="13"/>
      <c r="B349" s="14"/>
      <c r="C349" s="14">
        <v>3110</v>
      </c>
      <c r="D349" s="96" t="s">
        <v>146</v>
      </c>
      <c r="E349" s="41"/>
      <c r="F349" s="41"/>
      <c r="G349" s="5">
        <v>170900</v>
      </c>
      <c r="H349" s="62">
        <v>170900</v>
      </c>
      <c r="I349" s="62">
        <v>0</v>
      </c>
      <c r="J349" s="62">
        <v>0</v>
      </c>
      <c r="K349" s="62">
        <v>0</v>
      </c>
      <c r="L349" s="62">
        <v>0</v>
      </c>
      <c r="M349" s="62">
        <v>170900</v>
      </c>
      <c r="N349" s="62">
        <v>0</v>
      </c>
      <c r="O349" s="62">
        <v>0</v>
      </c>
      <c r="P349" s="62">
        <v>0</v>
      </c>
      <c r="Q349" s="62">
        <v>0</v>
      </c>
      <c r="R349" s="62">
        <v>0</v>
      </c>
      <c r="S349" s="62">
        <v>0</v>
      </c>
      <c r="T349" s="62">
        <v>0</v>
      </c>
    </row>
    <row r="350" spans="1:20" ht="19.5" customHeight="1" hidden="1">
      <c r="A350" s="13"/>
      <c r="B350" s="14"/>
      <c r="C350" s="14">
        <v>4300</v>
      </c>
      <c r="D350" s="96" t="s">
        <v>63</v>
      </c>
      <c r="E350" s="41"/>
      <c r="F350" s="41"/>
      <c r="G350" s="5">
        <v>5000</v>
      </c>
      <c r="H350" s="62">
        <v>5000</v>
      </c>
      <c r="I350" s="62">
        <v>5000</v>
      </c>
      <c r="J350" s="62">
        <v>0</v>
      </c>
      <c r="K350" s="62">
        <v>5000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</row>
    <row r="351" spans="1:20" s="81" customFormat="1" ht="19.5" customHeight="1" hidden="1">
      <c r="A351" s="45"/>
      <c r="B351" s="46" t="s">
        <v>161</v>
      </c>
      <c r="C351" s="46"/>
      <c r="D351" s="95" t="s">
        <v>173</v>
      </c>
      <c r="E351" s="124"/>
      <c r="F351" s="124"/>
      <c r="G351" s="47">
        <f>G352</f>
        <v>275000</v>
      </c>
      <c r="H351" s="47">
        <f aca="true" t="shared" si="43" ref="H351:T351">H352</f>
        <v>275000</v>
      </c>
      <c r="I351" s="47">
        <f t="shared" si="43"/>
        <v>0</v>
      </c>
      <c r="J351" s="47">
        <f t="shared" si="43"/>
        <v>0</v>
      </c>
      <c r="K351" s="47">
        <f t="shared" si="43"/>
        <v>0</v>
      </c>
      <c r="L351" s="47">
        <f t="shared" si="43"/>
        <v>0</v>
      </c>
      <c r="M351" s="47">
        <f t="shared" si="43"/>
        <v>275000</v>
      </c>
      <c r="N351" s="47">
        <f t="shared" si="43"/>
        <v>0</v>
      </c>
      <c r="O351" s="47">
        <f t="shared" si="43"/>
        <v>0</v>
      </c>
      <c r="P351" s="47">
        <f t="shared" si="43"/>
        <v>0</v>
      </c>
      <c r="Q351" s="47">
        <f t="shared" si="43"/>
        <v>0</v>
      </c>
      <c r="R351" s="47">
        <f t="shared" si="43"/>
        <v>0</v>
      </c>
      <c r="S351" s="47">
        <f t="shared" si="43"/>
        <v>0</v>
      </c>
      <c r="T351" s="47">
        <f t="shared" si="43"/>
        <v>0</v>
      </c>
    </row>
    <row r="352" spans="1:20" ht="19.5" customHeight="1" hidden="1">
      <c r="A352" s="13"/>
      <c r="B352" s="14"/>
      <c r="C352" s="14">
        <v>3110</v>
      </c>
      <c r="D352" s="96" t="s">
        <v>146</v>
      </c>
      <c r="E352" s="41"/>
      <c r="F352" s="41"/>
      <c r="G352" s="5">
        <v>275000</v>
      </c>
      <c r="H352" s="62">
        <v>275000</v>
      </c>
      <c r="I352" s="62">
        <v>0</v>
      </c>
      <c r="J352" s="62">
        <v>0</v>
      </c>
      <c r="K352" s="62">
        <v>0</v>
      </c>
      <c r="L352" s="62">
        <v>0</v>
      </c>
      <c r="M352" s="62">
        <v>275000</v>
      </c>
      <c r="N352" s="62">
        <v>0</v>
      </c>
      <c r="O352" s="62">
        <v>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</row>
    <row r="353" spans="1:20" s="81" customFormat="1" ht="19.5" customHeight="1" hidden="1">
      <c r="A353" s="45"/>
      <c r="B353" s="46">
        <v>85216</v>
      </c>
      <c r="C353" s="46"/>
      <c r="D353" s="95" t="s">
        <v>215</v>
      </c>
      <c r="E353" s="124"/>
      <c r="F353" s="124"/>
      <c r="G353" s="48">
        <f>G354</f>
        <v>103000</v>
      </c>
      <c r="H353" s="48">
        <f aca="true" t="shared" si="44" ref="H353:T353">H354</f>
        <v>103000</v>
      </c>
      <c r="I353" s="48">
        <f t="shared" si="44"/>
        <v>0</v>
      </c>
      <c r="J353" s="48">
        <f t="shared" si="44"/>
        <v>0</v>
      </c>
      <c r="K353" s="48">
        <f t="shared" si="44"/>
        <v>0</v>
      </c>
      <c r="L353" s="48">
        <f t="shared" si="44"/>
        <v>0</v>
      </c>
      <c r="M353" s="48">
        <f t="shared" si="44"/>
        <v>103000</v>
      </c>
      <c r="N353" s="48">
        <f t="shared" si="44"/>
        <v>0</v>
      </c>
      <c r="O353" s="48">
        <f t="shared" si="44"/>
        <v>0</v>
      </c>
      <c r="P353" s="48">
        <f t="shared" si="44"/>
        <v>0</v>
      </c>
      <c r="Q353" s="48">
        <f t="shared" si="44"/>
        <v>0</v>
      </c>
      <c r="R353" s="48">
        <f t="shared" si="44"/>
        <v>0</v>
      </c>
      <c r="S353" s="48">
        <f t="shared" si="44"/>
        <v>0</v>
      </c>
      <c r="T353" s="48">
        <f t="shared" si="44"/>
        <v>0</v>
      </c>
    </row>
    <row r="354" spans="1:20" ht="19.5" customHeight="1" hidden="1">
      <c r="A354" s="13"/>
      <c r="B354" s="14"/>
      <c r="C354" s="14">
        <v>3110</v>
      </c>
      <c r="D354" s="96" t="s">
        <v>146</v>
      </c>
      <c r="E354" s="41"/>
      <c r="F354" s="41"/>
      <c r="G354" s="5">
        <v>103000</v>
      </c>
      <c r="H354" s="62">
        <v>103000</v>
      </c>
      <c r="I354" s="62">
        <v>0</v>
      </c>
      <c r="J354" s="62">
        <v>0</v>
      </c>
      <c r="K354" s="62">
        <v>0</v>
      </c>
      <c r="L354" s="62">
        <v>0</v>
      </c>
      <c r="M354" s="62">
        <v>103000</v>
      </c>
      <c r="N354" s="62">
        <v>0</v>
      </c>
      <c r="O354" s="62">
        <v>0</v>
      </c>
      <c r="P354" s="62">
        <v>0</v>
      </c>
      <c r="Q354" s="62">
        <v>0</v>
      </c>
      <c r="R354" s="62">
        <v>0</v>
      </c>
      <c r="S354" s="62">
        <v>0</v>
      </c>
      <c r="T354" s="62">
        <v>0</v>
      </c>
    </row>
    <row r="355" spans="1:20" s="81" customFormat="1" ht="19.5" customHeight="1">
      <c r="A355" s="45"/>
      <c r="B355" s="46" t="s">
        <v>33</v>
      </c>
      <c r="C355" s="46"/>
      <c r="D355" s="95" t="s">
        <v>17</v>
      </c>
      <c r="E355" s="124">
        <f>SUM(E356:E373)</f>
        <v>120</v>
      </c>
      <c r="F355" s="124">
        <f>SUM(F356:F373)</f>
        <v>120</v>
      </c>
      <c r="G355" s="47">
        <f>SUM(G356:G373)</f>
        <v>311512</v>
      </c>
      <c r="H355" s="47">
        <f aca="true" t="shared" si="45" ref="H355:T355">SUM(H356:H373)</f>
        <v>311512</v>
      </c>
      <c r="I355" s="47">
        <f t="shared" si="45"/>
        <v>309596</v>
      </c>
      <c r="J355" s="47">
        <f t="shared" si="45"/>
        <v>274364</v>
      </c>
      <c r="K355" s="47">
        <f t="shared" si="45"/>
        <v>35232</v>
      </c>
      <c r="L355" s="47">
        <f t="shared" si="45"/>
        <v>0</v>
      </c>
      <c r="M355" s="47">
        <f>SUM(M356:M373)</f>
        <v>1916</v>
      </c>
      <c r="N355" s="47">
        <f t="shared" si="45"/>
        <v>0</v>
      </c>
      <c r="O355" s="47">
        <f t="shared" si="45"/>
        <v>0</v>
      </c>
      <c r="P355" s="47">
        <f t="shared" si="45"/>
        <v>0</v>
      </c>
      <c r="Q355" s="47">
        <f t="shared" si="45"/>
        <v>0</v>
      </c>
      <c r="R355" s="47">
        <f t="shared" si="45"/>
        <v>0</v>
      </c>
      <c r="S355" s="47">
        <f t="shared" si="45"/>
        <v>0</v>
      </c>
      <c r="T355" s="47">
        <f t="shared" si="45"/>
        <v>0</v>
      </c>
    </row>
    <row r="356" spans="1:20" ht="25.5" hidden="1">
      <c r="A356" s="13"/>
      <c r="B356" s="14"/>
      <c r="C356" s="14" t="s">
        <v>74</v>
      </c>
      <c r="D356" s="96" t="s">
        <v>151</v>
      </c>
      <c r="E356" s="41"/>
      <c r="F356" s="41"/>
      <c r="G356" s="5">
        <v>1916</v>
      </c>
      <c r="H356" s="62">
        <v>1916</v>
      </c>
      <c r="I356" s="62">
        <v>0</v>
      </c>
      <c r="J356" s="62">
        <v>0</v>
      </c>
      <c r="K356" s="62">
        <v>0</v>
      </c>
      <c r="L356" s="62">
        <v>0</v>
      </c>
      <c r="M356" s="62">
        <v>1916</v>
      </c>
      <c r="N356" s="62">
        <v>0</v>
      </c>
      <c r="O356" s="62">
        <v>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</row>
    <row r="357" spans="1:20" ht="25.5" hidden="1">
      <c r="A357" s="13"/>
      <c r="B357" s="14"/>
      <c r="C357" s="14">
        <v>4010</v>
      </c>
      <c r="D357" s="96" t="s">
        <v>92</v>
      </c>
      <c r="E357" s="41"/>
      <c r="F357" s="41"/>
      <c r="G357" s="5">
        <v>210142</v>
      </c>
      <c r="H357" s="5">
        <v>210142</v>
      </c>
      <c r="I357" s="5">
        <v>210142</v>
      </c>
      <c r="J357" s="5">
        <v>210142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62">
        <v>0</v>
      </c>
    </row>
    <row r="358" spans="1:20" ht="19.5" customHeight="1" hidden="1">
      <c r="A358" s="13"/>
      <c r="B358" s="14"/>
      <c r="C358" s="14">
        <v>4040</v>
      </c>
      <c r="D358" s="96" t="s">
        <v>93</v>
      </c>
      <c r="E358" s="41"/>
      <c r="F358" s="41"/>
      <c r="G358" s="5">
        <v>16506</v>
      </c>
      <c r="H358" s="5">
        <v>16506</v>
      </c>
      <c r="I358" s="5">
        <v>16506</v>
      </c>
      <c r="J358" s="5">
        <v>16506</v>
      </c>
      <c r="K358" s="62">
        <v>0</v>
      </c>
      <c r="L358" s="62">
        <v>0</v>
      </c>
      <c r="M358" s="62">
        <v>0</v>
      </c>
      <c r="N358" s="62">
        <v>0</v>
      </c>
      <c r="O358" s="62">
        <v>0</v>
      </c>
      <c r="P358" s="62">
        <v>0</v>
      </c>
      <c r="Q358" s="62">
        <v>0</v>
      </c>
      <c r="R358" s="62">
        <v>0</v>
      </c>
      <c r="S358" s="62">
        <v>0</v>
      </c>
      <c r="T358" s="62">
        <v>0</v>
      </c>
    </row>
    <row r="359" spans="1:20" ht="19.5" customHeight="1" hidden="1">
      <c r="A359" s="13"/>
      <c r="B359" s="14"/>
      <c r="C359" s="14">
        <v>4110</v>
      </c>
      <c r="D359" s="96" t="s">
        <v>59</v>
      </c>
      <c r="E359" s="41"/>
      <c r="F359" s="41"/>
      <c r="G359" s="5">
        <v>35229</v>
      </c>
      <c r="H359" s="5">
        <v>35229</v>
      </c>
      <c r="I359" s="5">
        <v>35229</v>
      </c>
      <c r="J359" s="5">
        <v>35229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>
        <v>0</v>
      </c>
      <c r="S359" s="62">
        <v>0</v>
      </c>
      <c r="T359" s="62">
        <v>0</v>
      </c>
    </row>
    <row r="360" spans="1:20" ht="19.5" customHeight="1" hidden="1">
      <c r="A360" s="13"/>
      <c r="B360" s="14"/>
      <c r="C360" s="14">
        <v>4120</v>
      </c>
      <c r="D360" s="96" t="s">
        <v>94</v>
      </c>
      <c r="E360" s="41"/>
      <c r="F360" s="41"/>
      <c r="G360" s="5">
        <v>5487</v>
      </c>
      <c r="H360" s="5">
        <v>5487</v>
      </c>
      <c r="I360" s="5">
        <v>5487</v>
      </c>
      <c r="J360" s="5">
        <v>5487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62">
        <v>0</v>
      </c>
    </row>
    <row r="361" spans="1:20" ht="19.5" customHeight="1" hidden="1">
      <c r="A361" s="13"/>
      <c r="B361" s="14"/>
      <c r="C361" s="14">
        <v>4170</v>
      </c>
      <c r="D361" s="96" t="s">
        <v>60</v>
      </c>
      <c r="E361" s="41"/>
      <c r="F361" s="41"/>
      <c r="G361" s="5">
        <v>7000</v>
      </c>
      <c r="H361" s="5">
        <v>7000</v>
      </c>
      <c r="I361" s="5">
        <v>7000</v>
      </c>
      <c r="J361" s="5">
        <v>7000</v>
      </c>
      <c r="K361" s="68">
        <v>0</v>
      </c>
      <c r="L361" s="62">
        <v>0</v>
      </c>
      <c r="M361" s="62">
        <v>0</v>
      </c>
      <c r="N361" s="62">
        <v>0</v>
      </c>
      <c r="O361" s="62">
        <v>0</v>
      </c>
      <c r="P361" s="62">
        <v>0</v>
      </c>
      <c r="Q361" s="62">
        <v>0</v>
      </c>
      <c r="R361" s="62">
        <v>0</v>
      </c>
      <c r="S361" s="62">
        <v>0</v>
      </c>
      <c r="T361" s="62">
        <v>0</v>
      </c>
    </row>
    <row r="362" spans="1:20" ht="19.5" customHeight="1">
      <c r="A362" s="13"/>
      <c r="B362" s="14"/>
      <c r="C362" s="14">
        <v>4210</v>
      </c>
      <c r="D362" s="96" t="s">
        <v>61</v>
      </c>
      <c r="E362" s="41"/>
      <c r="F362" s="41">
        <v>120</v>
      </c>
      <c r="G362" s="5">
        <v>7880</v>
      </c>
      <c r="H362" s="5">
        <v>7880</v>
      </c>
      <c r="I362" s="5">
        <v>7880</v>
      </c>
      <c r="J362" s="70">
        <v>0</v>
      </c>
      <c r="K362" s="5">
        <v>7880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62">
        <v>0</v>
      </c>
      <c r="R362" s="62">
        <v>0</v>
      </c>
      <c r="S362" s="62">
        <v>0</v>
      </c>
      <c r="T362" s="62">
        <v>0</v>
      </c>
    </row>
    <row r="363" spans="1:20" ht="19.5" customHeight="1" hidden="1">
      <c r="A363" s="13"/>
      <c r="B363" s="14"/>
      <c r="C363" s="14">
        <v>4270</v>
      </c>
      <c r="D363" s="96" t="s">
        <v>62</v>
      </c>
      <c r="E363" s="41"/>
      <c r="F363" s="41"/>
      <c r="G363" s="5">
        <v>1000</v>
      </c>
      <c r="H363" s="5">
        <v>1000</v>
      </c>
      <c r="I363" s="5">
        <v>1000</v>
      </c>
      <c r="J363" s="62">
        <v>0</v>
      </c>
      <c r="K363" s="5">
        <v>1000</v>
      </c>
      <c r="L363" s="62">
        <v>0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62">
        <v>0</v>
      </c>
      <c r="S363" s="62">
        <v>0</v>
      </c>
      <c r="T363" s="62">
        <v>0</v>
      </c>
    </row>
    <row r="364" spans="1:20" ht="19.5" customHeight="1" hidden="1">
      <c r="A364" s="13"/>
      <c r="B364" s="14"/>
      <c r="C364" s="14" t="s">
        <v>76</v>
      </c>
      <c r="D364" s="96" t="s">
        <v>95</v>
      </c>
      <c r="E364" s="41"/>
      <c r="F364" s="41"/>
      <c r="G364" s="5">
        <v>500</v>
      </c>
      <c r="H364" s="5">
        <v>500</v>
      </c>
      <c r="I364" s="5">
        <v>500</v>
      </c>
      <c r="J364" s="62">
        <v>0</v>
      </c>
      <c r="K364" s="5">
        <v>500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</row>
    <row r="365" spans="1:20" ht="19.5" customHeight="1" hidden="1">
      <c r="A365" s="13"/>
      <c r="B365" s="14"/>
      <c r="C365" s="14">
        <v>4300</v>
      </c>
      <c r="D365" s="96" t="s">
        <v>63</v>
      </c>
      <c r="E365" s="41"/>
      <c r="F365" s="41"/>
      <c r="G365" s="5">
        <v>8891</v>
      </c>
      <c r="H365" s="5">
        <v>8891</v>
      </c>
      <c r="I365" s="5">
        <v>8891</v>
      </c>
      <c r="J365" s="62">
        <v>0</v>
      </c>
      <c r="K365" s="5">
        <v>8891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62">
        <v>0</v>
      </c>
      <c r="S365" s="62">
        <v>0</v>
      </c>
      <c r="T365" s="62">
        <v>0</v>
      </c>
    </row>
    <row r="366" spans="1:20" ht="19.5" customHeight="1" hidden="1">
      <c r="A366" s="13"/>
      <c r="B366" s="14"/>
      <c r="C366" s="14" t="s">
        <v>85</v>
      </c>
      <c r="D366" s="96" t="s">
        <v>110</v>
      </c>
      <c r="E366" s="41"/>
      <c r="F366" s="41"/>
      <c r="G366" s="5">
        <v>1958</v>
      </c>
      <c r="H366" s="5">
        <v>1958</v>
      </c>
      <c r="I366" s="5">
        <v>1958</v>
      </c>
      <c r="J366" s="62">
        <v>0</v>
      </c>
      <c r="K366" s="5">
        <v>1958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</row>
    <row r="367" spans="1:20" ht="25.5" customHeight="1" hidden="1">
      <c r="A367" s="13"/>
      <c r="B367" s="14"/>
      <c r="C367" s="14" t="s">
        <v>86</v>
      </c>
      <c r="D367" s="96" t="s">
        <v>272</v>
      </c>
      <c r="E367" s="41"/>
      <c r="F367" s="41"/>
      <c r="G367" s="5">
        <v>1102</v>
      </c>
      <c r="H367" s="5">
        <v>1102</v>
      </c>
      <c r="I367" s="5">
        <v>1102</v>
      </c>
      <c r="J367" s="62">
        <v>0</v>
      </c>
      <c r="K367" s="5">
        <v>1102</v>
      </c>
      <c r="L367" s="62">
        <v>0</v>
      </c>
      <c r="M367" s="62">
        <v>0</v>
      </c>
      <c r="N367" s="62">
        <v>0</v>
      </c>
      <c r="O367" s="62">
        <v>0</v>
      </c>
      <c r="P367" s="62">
        <v>0</v>
      </c>
      <c r="Q367" s="62">
        <v>0</v>
      </c>
      <c r="R367" s="62">
        <v>0</v>
      </c>
      <c r="S367" s="62">
        <v>0</v>
      </c>
      <c r="T367" s="62">
        <v>0</v>
      </c>
    </row>
    <row r="368" spans="1:20" ht="19.5" customHeight="1" hidden="1">
      <c r="A368" s="13"/>
      <c r="B368" s="14"/>
      <c r="C368" s="14">
        <v>4410</v>
      </c>
      <c r="D368" s="96" t="s">
        <v>96</v>
      </c>
      <c r="E368" s="41"/>
      <c r="F368" s="41"/>
      <c r="G368" s="5">
        <v>1563</v>
      </c>
      <c r="H368" s="5">
        <v>1563</v>
      </c>
      <c r="I368" s="5">
        <v>1563</v>
      </c>
      <c r="J368" s="62">
        <v>0</v>
      </c>
      <c r="K368" s="5">
        <v>1563</v>
      </c>
      <c r="L368" s="62">
        <v>0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</row>
    <row r="369" spans="1:20" ht="19.5" customHeight="1" hidden="1">
      <c r="A369" s="13"/>
      <c r="B369" s="14"/>
      <c r="C369" s="14">
        <v>4430</v>
      </c>
      <c r="D369" s="96" t="s">
        <v>64</v>
      </c>
      <c r="E369" s="41"/>
      <c r="F369" s="41"/>
      <c r="G369" s="5">
        <v>606</v>
      </c>
      <c r="H369" s="5">
        <v>606</v>
      </c>
      <c r="I369" s="5">
        <v>606</v>
      </c>
      <c r="J369" s="62">
        <v>0</v>
      </c>
      <c r="K369" s="5">
        <v>606</v>
      </c>
      <c r="L369" s="62">
        <v>0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</row>
    <row r="370" spans="1:20" ht="19.5" customHeight="1">
      <c r="A370" s="13"/>
      <c r="B370" s="14"/>
      <c r="C370" s="14">
        <v>4440</v>
      </c>
      <c r="D370" s="96" t="s">
        <v>97</v>
      </c>
      <c r="E370" s="41">
        <v>120</v>
      </c>
      <c r="F370" s="41"/>
      <c r="G370" s="5">
        <v>8907</v>
      </c>
      <c r="H370" s="5">
        <v>8907</v>
      </c>
      <c r="I370" s="5">
        <v>8907</v>
      </c>
      <c r="J370" s="62">
        <v>0</v>
      </c>
      <c r="K370" s="5">
        <v>8907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62">
        <v>0</v>
      </c>
      <c r="S370" s="62">
        <v>0</v>
      </c>
      <c r="T370" s="62">
        <v>0</v>
      </c>
    </row>
    <row r="371" spans="1:20" ht="25.5" customHeight="1" hidden="1">
      <c r="A371" s="13"/>
      <c r="B371" s="14"/>
      <c r="C371" s="14" t="s">
        <v>78</v>
      </c>
      <c r="D371" s="96" t="s">
        <v>98</v>
      </c>
      <c r="E371" s="41"/>
      <c r="F371" s="41"/>
      <c r="G371" s="5">
        <v>1010</v>
      </c>
      <c r="H371" s="5">
        <v>1010</v>
      </c>
      <c r="I371" s="5">
        <v>1010</v>
      </c>
      <c r="J371" s="62">
        <v>0</v>
      </c>
      <c r="K371" s="5">
        <v>1010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</row>
    <row r="372" spans="1:20" ht="38.25" hidden="1">
      <c r="A372" s="13"/>
      <c r="B372" s="14"/>
      <c r="C372" s="14" t="s">
        <v>79</v>
      </c>
      <c r="D372" s="96" t="s">
        <v>105</v>
      </c>
      <c r="E372" s="41"/>
      <c r="F372" s="41"/>
      <c r="G372" s="5">
        <v>515</v>
      </c>
      <c r="H372" s="5">
        <v>515</v>
      </c>
      <c r="I372" s="5">
        <v>515</v>
      </c>
      <c r="J372" s="62">
        <v>0</v>
      </c>
      <c r="K372" s="5">
        <v>515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62">
        <v>0</v>
      </c>
      <c r="R372" s="62">
        <v>0</v>
      </c>
      <c r="S372" s="62">
        <v>0</v>
      </c>
      <c r="T372" s="62">
        <v>0</v>
      </c>
    </row>
    <row r="373" spans="1:20" ht="25.5" hidden="1">
      <c r="A373" s="13"/>
      <c r="B373" s="14"/>
      <c r="C373" s="14" t="s">
        <v>80</v>
      </c>
      <c r="D373" s="96" t="s">
        <v>100</v>
      </c>
      <c r="E373" s="41"/>
      <c r="F373" s="41"/>
      <c r="G373" s="5">
        <v>1300</v>
      </c>
      <c r="H373" s="5">
        <v>1300</v>
      </c>
      <c r="I373" s="5">
        <v>1300</v>
      </c>
      <c r="J373" s="62">
        <v>0</v>
      </c>
      <c r="K373" s="5">
        <v>1300</v>
      </c>
      <c r="L373" s="62">
        <v>0</v>
      </c>
      <c r="M373" s="62">
        <v>0</v>
      </c>
      <c r="N373" s="62">
        <v>0</v>
      </c>
      <c r="O373" s="62">
        <v>0</v>
      </c>
      <c r="P373" s="62">
        <v>0</v>
      </c>
      <c r="Q373" s="62">
        <v>0</v>
      </c>
      <c r="R373" s="62">
        <v>0</v>
      </c>
      <c r="S373" s="62">
        <v>0</v>
      </c>
      <c r="T373" s="62">
        <v>0</v>
      </c>
    </row>
    <row r="374" spans="1:20" s="81" customFormat="1" ht="38.25" hidden="1">
      <c r="A374" s="45"/>
      <c r="B374" s="46" t="s">
        <v>41</v>
      </c>
      <c r="C374" s="46"/>
      <c r="D374" s="95" t="s">
        <v>40</v>
      </c>
      <c r="E374" s="124"/>
      <c r="F374" s="124"/>
      <c r="G374" s="47">
        <f>SUM(G375:G378)</f>
        <v>9327</v>
      </c>
      <c r="H374" s="47">
        <f aca="true" t="shared" si="46" ref="H374:T374">SUM(H375:H378)</f>
        <v>9327</v>
      </c>
      <c r="I374" s="47">
        <f t="shared" si="46"/>
        <v>9327</v>
      </c>
      <c r="J374" s="47">
        <f t="shared" si="46"/>
        <v>0</v>
      </c>
      <c r="K374" s="47">
        <f t="shared" si="46"/>
        <v>9327</v>
      </c>
      <c r="L374" s="47">
        <f t="shared" si="46"/>
        <v>0</v>
      </c>
      <c r="M374" s="47">
        <f t="shared" si="46"/>
        <v>0</v>
      </c>
      <c r="N374" s="47">
        <f t="shared" si="46"/>
        <v>0</v>
      </c>
      <c r="O374" s="47">
        <f t="shared" si="46"/>
        <v>0</v>
      </c>
      <c r="P374" s="47">
        <f t="shared" si="46"/>
        <v>0</v>
      </c>
      <c r="Q374" s="47">
        <f t="shared" si="46"/>
        <v>0</v>
      </c>
      <c r="R374" s="47">
        <f t="shared" si="46"/>
        <v>0</v>
      </c>
      <c r="S374" s="47">
        <f t="shared" si="46"/>
        <v>0</v>
      </c>
      <c r="T374" s="47">
        <f t="shared" si="46"/>
        <v>0</v>
      </c>
    </row>
    <row r="375" spans="1:20" ht="19.5" customHeight="1" hidden="1">
      <c r="A375" s="13"/>
      <c r="B375" s="14"/>
      <c r="C375" s="14" t="s">
        <v>75</v>
      </c>
      <c r="D375" s="96" t="s">
        <v>61</v>
      </c>
      <c r="E375" s="41"/>
      <c r="F375" s="41"/>
      <c r="G375" s="5">
        <v>3060</v>
      </c>
      <c r="H375" s="5">
        <v>3060</v>
      </c>
      <c r="I375" s="5">
        <v>3060</v>
      </c>
      <c r="J375" s="62">
        <v>0</v>
      </c>
      <c r="K375" s="5">
        <v>3060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0</v>
      </c>
      <c r="S375" s="62">
        <v>0</v>
      </c>
      <c r="T375" s="62">
        <v>0</v>
      </c>
    </row>
    <row r="376" spans="1:20" ht="19.5" customHeight="1" hidden="1">
      <c r="A376" s="13"/>
      <c r="B376" s="14"/>
      <c r="C376" s="14">
        <v>4260</v>
      </c>
      <c r="D376" s="96" t="s">
        <v>69</v>
      </c>
      <c r="E376" s="41"/>
      <c r="F376" s="41"/>
      <c r="G376" s="5">
        <v>5489</v>
      </c>
      <c r="H376" s="5">
        <v>5489</v>
      </c>
      <c r="I376" s="5">
        <v>5489</v>
      </c>
      <c r="J376" s="62">
        <v>0</v>
      </c>
      <c r="K376" s="5">
        <v>5489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0</v>
      </c>
      <c r="S376" s="62">
        <v>0</v>
      </c>
      <c r="T376" s="62">
        <v>0</v>
      </c>
    </row>
    <row r="377" spans="1:20" ht="19.5" customHeight="1" hidden="1">
      <c r="A377" s="13"/>
      <c r="B377" s="14"/>
      <c r="C377" s="14" t="s">
        <v>72</v>
      </c>
      <c r="D377" s="96" t="s">
        <v>63</v>
      </c>
      <c r="E377" s="41"/>
      <c r="F377" s="41"/>
      <c r="G377" s="5">
        <v>316</v>
      </c>
      <c r="H377" s="5">
        <v>316</v>
      </c>
      <c r="I377" s="5">
        <v>316</v>
      </c>
      <c r="J377" s="62">
        <v>0</v>
      </c>
      <c r="K377" s="5">
        <v>316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62">
        <v>0</v>
      </c>
      <c r="R377" s="62">
        <v>0</v>
      </c>
      <c r="S377" s="62">
        <v>0</v>
      </c>
      <c r="T377" s="62">
        <v>0</v>
      </c>
    </row>
    <row r="378" spans="1:20" ht="25.5" customHeight="1" hidden="1">
      <c r="A378" s="13"/>
      <c r="B378" s="14"/>
      <c r="C378" s="14">
        <v>4370</v>
      </c>
      <c r="D378" s="96" t="s">
        <v>272</v>
      </c>
      <c r="E378" s="41"/>
      <c r="F378" s="41"/>
      <c r="G378" s="5">
        <v>462</v>
      </c>
      <c r="H378" s="5">
        <v>462</v>
      </c>
      <c r="I378" s="5">
        <v>462</v>
      </c>
      <c r="J378" s="62">
        <v>0</v>
      </c>
      <c r="K378" s="5">
        <v>462</v>
      </c>
      <c r="L378" s="62">
        <v>0</v>
      </c>
      <c r="M378" s="62">
        <v>0</v>
      </c>
      <c r="N378" s="62">
        <v>0</v>
      </c>
      <c r="O378" s="62">
        <v>0</v>
      </c>
      <c r="P378" s="62">
        <v>0</v>
      </c>
      <c r="Q378" s="62">
        <v>0</v>
      </c>
      <c r="R378" s="62">
        <v>0</v>
      </c>
      <c r="S378" s="62">
        <v>0</v>
      </c>
      <c r="T378" s="62">
        <v>0</v>
      </c>
    </row>
    <row r="379" spans="1:20" s="81" customFormat="1" ht="38.25">
      <c r="A379" s="45"/>
      <c r="B379" s="46" t="s">
        <v>35</v>
      </c>
      <c r="C379" s="46"/>
      <c r="D379" s="95" t="s">
        <v>36</v>
      </c>
      <c r="E379" s="124">
        <f>SUM(E380:E389)</f>
        <v>61</v>
      </c>
      <c r="F379" s="124">
        <f>SUM(F380:F389)</f>
        <v>61</v>
      </c>
      <c r="G379" s="48">
        <f>SUM(G380:G389)</f>
        <v>70077</v>
      </c>
      <c r="H379" s="48">
        <f aca="true" t="shared" si="47" ref="H379:T379">SUM(H380:H389)</f>
        <v>70077</v>
      </c>
      <c r="I379" s="48">
        <f t="shared" si="47"/>
        <v>69552</v>
      </c>
      <c r="J379" s="48">
        <f t="shared" si="47"/>
        <v>66600</v>
      </c>
      <c r="K379" s="48">
        <f t="shared" si="47"/>
        <v>2952</v>
      </c>
      <c r="L379" s="48">
        <f t="shared" si="47"/>
        <v>0</v>
      </c>
      <c r="M379" s="48">
        <f t="shared" si="47"/>
        <v>525</v>
      </c>
      <c r="N379" s="48">
        <f t="shared" si="47"/>
        <v>0</v>
      </c>
      <c r="O379" s="48">
        <f t="shared" si="47"/>
        <v>0</v>
      </c>
      <c r="P379" s="48">
        <f t="shared" si="47"/>
        <v>0</v>
      </c>
      <c r="Q379" s="48">
        <f t="shared" si="47"/>
        <v>0</v>
      </c>
      <c r="R379" s="48">
        <f t="shared" si="47"/>
        <v>0</v>
      </c>
      <c r="S379" s="48">
        <f t="shared" si="47"/>
        <v>0</v>
      </c>
      <c r="T379" s="48">
        <f t="shared" si="47"/>
        <v>0</v>
      </c>
    </row>
    <row r="380" spans="1:20" ht="25.5" hidden="1">
      <c r="A380" s="13"/>
      <c r="B380" s="14"/>
      <c r="C380" s="14" t="s">
        <v>74</v>
      </c>
      <c r="D380" s="96" t="s">
        <v>106</v>
      </c>
      <c r="E380" s="41"/>
      <c r="F380" s="41"/>
      <c r="G380" s="5">
        <v>525</v>
      </c>
      <c r="H380" s="5">
        <v>525</v>
      </c>
      <c r="I380" s="5">
        <v>0</v>
      </c>
      <c r="J380" s="62">
        <v>0</v>
      </c>
      <c r="K380" s="62">
        <v>0</v>
      </c>
      <c r="L380" s="62">
        <v>0</v>
      </c>
      <c r="M380" s="62">
        <v>525</v>
      </c>
      <c r="N380" s="62">
        <v>0</v>
      </c>
      <c r="O380" s="62">
        <v>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</row>
    <row r="381" spans="1:20" ht="25.5" hidden="1">
      <c r="A381" s="13"/>
      <c r="B381" s="14"/>
      <c r="C381" s="14">
        <v>4010</v>
      </c>
      <c r="D381" s="96" t="s">
        <v>92</v>
      </c>
      <c r="E381" s="41"/>
      <c r="F381" s="41"/>
      <c r="G381" s="5">
        <v>34874</v>
      </c>
      <c r="H381" s="5">
        <v>34874</v>
      </c>
      <c r="I381" s="5">
        <v>34874</v>
      </c>
      <c r="J381" s="5">
        <v>34874</v>
      </c>
      <c r="K381" s="62">
        <v>0</v>
      </c>
      <c r="L381" s="62">
        <v>0</v>
      </c>
      <c r="M381" s="62">
        <v>0</v>
      </c>
      <c r="N381" s="62">
        <v>0</v>
      </c>
      <c r="O381" s="62">
        <v>0</v>
      </c>
      <c r="P381" s="62">
        <v>0</v>
      </c>
      <c r="Q381" s="62">
        <v>0</v>
      </c>
      <c r="R381" s="62">
        <v>0</v>
      </c>
      <c r="S381" s="62">
        <v>0</v>
      </c>
      <c r="T381" s="62">
        <v>0</v>
      </c>
    </row>
    <row r="382" spans="1:20" ht="19.5" customHeight="1" hidden="1">
      <c r="A382" s="13"/>
      <c r="B382" s="14"/>
      <c r="C382" s="14">
        <v>4040</v>
      </c>
      <c r="D382" s="96" t="s">
        <v>93</v>
      </c>
      <c r="E382" s="41"/>
      <c r="F382" s="41"/>
      <c r="G382" s="5">
        <v>2354</v>
      </c>
      <c r="H382" s="5">
        <v>2354</v>
      </c>
      <c r="I382" s="5">
        <v>2354</v>
      </c>
      <c r="J382" s="5">
        <v>2354</v>
      </c>
      <c r="K382" s="62"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v>0</v>
      </c>
      <c r="S382" s="62">
        <v>0</v>
      </c>
      <c r="T382" s="62">
        <v>0</v>
      </c>
    </row>
    <row r="383" spans="1:20" ht="19.5" customHeight="1" hidden="1">
      <c r="A383" s="13"/>
      <c r="B383" s="14"/>
      <c r="C383" s="14">
        <v>4110</v>
      </c>
      <c r="D383" s="96" t="s">
        <v>59</v>
      </c>
      <c r="E383" s="41"/>
      <c r="F383" s="41"/>
      <c r="G383" s="5">
        <v>7459</v>
      </c>
      <c r="H383" s="5">
        <v>7459</v>
      </c>
      <c r="I383" s="5">
        <v>7459</v>
      </c>
      <c r="J383" s="5">
        <v>7459</v>
      </c>
      <c r="K383" s="62"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v>0</v>
      </c>
      <c r="S383" s="62">
        <v>0</v>
      </c>
      <c r="T383" s="62">
        <v>0</v>
      </c>
    </row>
    <row r="384" spans="1:20" ht="19.5" customHeight="1" hidden="1">
      <c r="A384" s="13"/>
      <c r="B384" s="14"/>
      <c r="C384" s="14">
        <v>4120</v>
      </c>
      <c r="D384" s="96" t="s">
        <v>94</v>
      </c>
      <c r="E384" s="41"/>
      <c r="F384" s="41"/>
      <c r="G384" s="5">
        <v>913</v>
      </c>
      <c r="H384" s="5">
        <v>913</v>
      </c>
      <c r="I384" s="5">
        <v>913</v>
      </c>
      <c r="J384" s="5">
        <v>913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62">
        <v>0</v>
      </c>
    </row>
    <row r="385" spans="1:20" ht="19.5" customHeight="1" hidden="1">
      <c r="A385" s="13"/>
      <c r="B385" s="14"/>
      <c r="C385" s="14" t="s">
        <v>56</v>
      </c>
      <c r="D385" s="96" t="s">
        <v>60</v>
      </c>
      <c r="E385" s="41"/>
      <c r="F385" s="41"/>
      <c r="G385" s="5">
        <v>21000</v>
      </c>
      <c r="H385" s="5">
        <v>21000</v>
      </c>
      <c r="I385" s="5">
        <v>21000</v>
      </c>
      <c r="J385" s="5">
        <v>21000</v>
      </c>
      <c r="K385" s="62">
        <v>0</v>
      </c>
      <c r="L385" s="62">
        <v>0</v>
      </c>
      <c r="M385" s="62">
        <v>0</v>
      </c>
      <c r="N385" s="62">
        <v>0</v>
      </c>
      <c r="O385" s="62">
        <v>0</v>
      </c>
      <c r="P385" s="62">
        <v>0</v>
      </c>
      <c r="Q385" s="62">
        <v>0</v>
      </c>
      <c r="R385" s="62">
        <v>0</v>
      </c>
      <c r="S385" s="62">
        <v>0</v>
      </c>
      <c r="T385" s="62">
        <v>0</v>
      </c>
    </row>
    <row r="386" spans="1:20" ht="19.5" customHeight="1">
      <c r="A386" s="13"/>
      <c r="B386" s="14"/>
      <c r="C386" s="14">
        <v>4210</v>
      </c>
      <c r="D386" s="96" t="s">
        <v>61</v>
      </c>
      <c r="E386" s="41"/>
      <c r="F386" s="41">
        <v>61</v>
      </c>
      <c r="G386" s="5">
        <v>286</v>
      </c>
      <c r="H386" s="5">
        <v>286</v>
      </c>
      <c r="I386" s="5">
        <v>286</v>
      </c>
      <c r="J386" s="62">
        <v>0</v>
      </c>
      <c r="K386" s="5">
        <v>286</v>
      </c>
      <c r="L386" s="62">
        <v>0</v>
      </c>
      <c r="M386" s="62">
        <v>0</v>
      </c>
      <c r="N386" s="62">
        <v>0</v>
      </c>
      <c r="O386" s="62">
        <v>0</v>
      </c>
      <c r="P386" s="62">
        <v>0</v>
      </c>
      <c r="Q386" s="62">
        <v>0</v>
      </c>
      <c r="R386" s="62">
        <v>0</v>
      </c>
      <c r="S386" s="62">
        <v>0</v>
      </c>
      <c r="T386" s="62">
        <v>0</v>
      </c>
    </row>
    <row r="387" spans="1:20" ht="19.5" customHeight="1" hidden="1">
      <c r="A387" s="13"/>
      <c r="B387" s="14"/>
      <c r="C387" s="14" t="s">
        <v>76</v>
      </c>
      <c r="D387" s="96" t="s">
        <v>95</v>
      </c>
      <c r="E387" s="41"/>
      <c r="F387" s="41"/>
      <c r="G387" s="5">
        <v>159</v>
      </c>
      <c r="H387" s="5">
        <v>159</v>
      </c>
      <c r="I387" s="5">
        <v>159</v>
      </c>
      <c r="J387" s="62">
        <v>0</v>
      </c>
      <c r="K387" s="5">
        <v>159</v>
      </c>
      <c r="L387" s="62">
        <v>0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</row>
    <row r="388" spans="1:20" ht="19.5" customHeight="1" hidden="1">
      <c r="A388" s="13"/>
      <c r="B388" s="14"/>
      <c r="C388" s="14">
        <v>4300</v>
      </c>
      <c r="D388" s="96" t="s">
        <v>63</v>
      </c>
      <c r="E388" s="41"/>
      <c r="F388" s="41"/>
      <c r="G388" s="5">
        <v>236</v>
      </c>
      <c r="H388" s="5">
        <v>236</v>
      </c>
      <c r="I388" s="5">
        <v>236</v>
      </c>
      <c r="J388" s="62">
        <v>0</v>
      </c>
      <c r="K388" s="5">
        <v>236</v>
      </c>
      <c r="L388" s="62">
        <v>0</v>
      </c>
      <c r="M388" s="62">
        <v>0</v>
      </c>
      <c r="N388" s="62">
        <v>0</v>
      </c>
      <c r="O388" s="62">
        <v>0</v>
      </c>
      <c r="P388" s="62">
        <v>0</v>
      </c>
      <c r="Q388" s="62">
        <v>0</v>
      </c>
      <c r="R388" s="62">
        <v>0</v>
      </c>
      <c r="S388" s="62">
        <v>0</v>
      </c>
      <c r="T388" s="62">
        <v>0</v>
      </c>
    </row>
    <row r="389" spans="1:20" ht="19.5" customHeight="1">
      <c r="A389" s="13"/>
      <c r="B389" s="14"/>
      <c r="C389" s="14">
        <v>4440</v>
      </c>
      <c r="D389" s="96" t="s">
        <v>97</v>
      </c>
      <c r="E389" s="41">
        <v>61</v>
      </c>
      <c r="F389" s="41"/>
      <c r="G389" s="5">
        <v>2271</v>
      </c>
      <c r="H389" s="5">
        <v>2271</v>
      </c>
      <c r="I389" s="5">
        <v>2271</v>
      </c>
      <c r="J389" s="62">
        <v>0</v>
      </c>
      <c r="K389" s="5">
        <v>2271</v>
      </c>
      <c r="L389" s="62">
        <v>0</v>
      </c>
      <c r="M389" s="62">
        <v>0</v>
      </c>
      <c r="N389" s="62">
        <v>0</v>
      </c>
      <c r="O389" s="62">
        <v>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</row>
    <row r="390" spans="1:20" s="81" customFormat="1" ht="19.5" customHeight="1" hidden="1">
      <c r="A390" s="45"/>
      <c r="B390" s="46" t="s">
        <v>34</v>
      </c>
      <c r="C390" s="46"/>
      <c r="D390" s="95" t="s">
        <v>6</v>
      </c>
      <c r="E390" s="124"/>
      <c r="F390" s="124"/>
      <c r="G390" s="48">
        <f>G391</f>
        <v>112750</v>
      </c>
      <c r="H390" s="48">
        <f aca="true" t="shared" si="48" ref="H390:T390">H391</f>
        <v>112750</v>
      </c>
      <c r="I390" s="48">
        <f t="shared" si="48"/>
        <v>0</v>
      </c>
      <c r="J390" s="48">
        <f t="shared" si="48"/>
        <v>0</v>
      </c>
      <c r="K390" s="48">
        <f t="shared" si="48"/>
        <v>0</v>
      </c>
      <c r="L390" s="48">
        <f t="shared" si="48"/>
        <v>0</v>
      </c>
      <c r="M390" s="48">
        <f t="shared" si="48"/>
        <v>112750</v>
      </c>
      <c r="N390" s="48">
        <f t="shared" si="48"/>
        <v>0</v>
      </c>
      <c r="O390" s="48">
        <f t="shared" si="48"/>
        <v>0</v>
      </c>
      <c r="P390" s="48">
        <f t="shared" si="48"/>
        <v>0</v>
      </c>
      <c r="Q390" s="48">
        <f t="shared" si="48"/>
        <v>0</v>
      </c>
      <c r="R390" s="48">
        <f t="shared" si="48"/>
        <v>0</v>
      </c>
      <c r="S390" s="48">
        <f t="shared" si="48"/>
        <v>0</v>
      </c>
      <c r="T390" s="48">
        <f t="shared" si="48"/>
        <v>0</v>
      </c>
    </row>
    <row r="391" spans="1:20" ht="19.5" customHeight="1" hidden="1">
      <c r="A391" s="36"/>
      <c r="B391" s="30"/>
      <c r="C391" s="30">
        <v>3110</v>
      </c>
      <c r="D391" s="100" t="s">
        <v>146</v>
      </c>
      <c r="E391" s="92"/>
      <c r="F391" s="92"/>
      <c r="G391" s="74">
        <v>112750</v>
      </c>
      <c r="H391" s="69">
        <v>112750</v>
      </c>
      <c r="I391" s="69">
        <v>0</v>
      </c>
      <c r="J391" s="62">
        <v>0</v>
      </c>
      <c r="K391" s="62">
        <v>0</v>
      </c>
      <c r="L391" s="62">
        <v>0</v>
      </c>
      <c r="M391" s="62">
        <v>112750</v>
      </c>
      <c r="N391" s="62">
        <v>0</v>
      </c>
      <c r="O391" s="62">
        <v>0</v>
      </c>
      <c r="P391" s="62">
        <v>0</v>
      </c>
      <c r="Q391" s="62">
        <v>0</v>
      </c>
      <c r="R391" s="62">
        <v>0</v>
      </c>
      <c r="S391" s="62">
        <v>0</v>
      </c>
      <c r="T391" s="75">
        <v>0</v>
      </c>
    </row>
    <row r="392" spans="1:20" ht="15" customHeight="1">
      <c r="A392" s="302"/>
      <c r="B392" s="303"/>
      <c r="C392" s="303"/>
      <c r="D392" s="303"/>
      <c r="E392" s="303"/>
      <c r="F392" s="303"/>
      <c r="G392" s="303"/>
      <c r="H392" s="303"/>
      <c r="I392" s="303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76"/>
    </row>
    <row r="393" spans="1:20" ht="25.5">
      <c r="A393" s="33">
        <v>853</v>
      </c>
      <c r="B393" s="28"/>
      <c r="C393" s="28"/>
      <c r="D393" s="98" t="s">
        <v>204</v>
      </c>
      <c r="E393" s="126">
        <f>E394</f>
        <v>10376</v>
      </c>
      <c r="F393" s="126">
        <f>F394</f>
        <v>10376</v>
      </c>
      <c r="G393" s="18">
        <f>G394</f>
        <v>171019</v>
      </c>
      <c r="H393" s="18">
        <f aca="true" t="shared" si="49" ref="H393:T393">H394</f>
        <v>171019</v>
      </c>
      <c r="I393" s="18">
        <f t="shared" si="49"/>
        <v>66</v>
      </c>
      <c r="J393" s="18">
        <f t="shared" si="49"/>
        <v>0</v>
      </c>
      <c r="K393" s="18">
        <f t="shared" si="49"/>
        <v>66</v>
      </c>
      <c r="L393" s="18">
        <f t="shared" si="49"/>
        <v>0</v>
      </c>
      <c r="M393" s="18">
        <f t="shared" si="49"/>
        <v>0</v>
      </c>
      <c r="N393" s="18">
        <f t="shared" si="49"/>
        <v>170953</v>
      </c>
      <c r="O393" s="18">
        <f t="shared" si="49"/>
        <v>0</v>
      </c>
      <c r="P393" s="18">
        <f t="shared" si="49"/>
        <v>0</v>
      </c>
      <c r="Q393" s="18">
        <f t="shared" si="49"/>
        <v>0</v>
      </c>
      <c r="R393" s="18">
        <f t="shared" si="49"/>
        <v>0</v>
      </c>
      <c r="S393" s="18">
        <f t="shared" si="49"/>
        <v>0</v>
      </c>
      <c r="T393" s="18">
        <f t="shared" si="49"/>
        <v>0</v>
      </c>
    </row>
    <row r="394" spans="1:20" s="81" customFormat="1" ht="20.25" customHeight="1">
      <c r="A394" s="45"/>
      <c r="B394" s="46">
        <v>85395</v>
      </c>
      <c r="C394" s="46"/>
      <c r="D394" s="95" t="s">
        <v>6</v>
      </c>
      <c r="E394" s="124">
        <f>SUM(E395:E422)</f>
        <v>10376</v>
      </c>
      <c r="F394" s="124">
        <f aca="true" t="shared" si="50" ref="F394:T394">SUM(F395:F422)</f>
        <v>10376</v>
      </c>
      <c r="G394" s="124">
        <f t="shared" si="50"/>
        <v>171019</v>
      </c>
      <c r="H394" s="124">
        <f t="shared" si="50"/>
        <v>171019</v>
      </c>
      <c r="I394" s="124">
        <f t="shared" si="50"/>
        <v>66</v>
      </c>
      <c r="J394" s="124">
        <f t="shared" si="50"/>
        <v>0</v>
      </c>
      <c r="K394" s="124">
        <f t="shared" si="50"/>
        <v>66</v>
      </c>
      <c r="L394" s="124">
        <f t="shared" si="50"/>
        <v>0</v>
      </c>
      <c r="M394" s="124">
        <f t="shared" si="50"/>
        <v>0</v>
      </c>
      <c r="N394" s="124">
        <f t="shared" si="50"/>
        <v>170953</v>
      </c>
      <c r="O394" s="124">
        <f t="shared" si="50"/>
        <v>0</v>
      </c>
      <c r="P394" s="124">
        <f t="shared" si="50"/>
        <v>0</v>
      </c>
      <c r="Q394" s="124">
        <f t="shared" si="50"/>
        <v>0</v>
      </c>
      <c r="R394" s="124">
        <f t="shared" si="50"/>
        <v>0</v>
      </c>
      <c r="S394" s="124">
        <f t="shared" si="50"/>
        <v>0</v>
      </c>
      <c r="T394" s="124">
        <f t="shared" si="50"/>
        <v>0</v>
      </c>
    </row>
    <row r="395" spans="1:20" s="51" customFormat="1" ht="39" customHeight="1" hidden="1">
      <c r="A395" s="23"/>
      <c r="B395" s="24"/>
      <c r="C395" s="24">
        <v>2918</v>
      </c>
      <c r="D395" s="141" t="s">
        <v>280</v>
      </c>
      <c r="E395" s="44"/>
      <c r="F395" s="44">
        <v>0</v>
      </c>
      <c r="G395" s="44">
        <v>1802</v>
      </c>
      <c r="H395" s="44">
        <v>1802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142">
        <v>1802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</row>
    <row r="396" spans="1:20" s="51" customFormat="1" ht="38.25" customHeight="1" hidden="1">
      <c r="A396" s="23"/>
      <c r="B396" s="24"/>
      <c r="C396" s="24">
        <v>2919</v>
      </c>
      <c r="D396" s="141" t="s">
        <v>280</v>
      </c>
      <c r="E396" s="44"/>
      <c r="F396" s="44">
        <v>0</v>
      </c>
      <c r="G396" s="44">
        <v>318</v>
      </c>
      <c r="H396" s="44">
        <v>318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142">
        <v>318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</row>
    <row r="397" spans="1:20" s="51" customFormat="1" ht="20.25" customHeight="1" hidden="1">
      <c r="A397" s="23"/>
      <c r="B397" s="24"/>
      <c r="C397" s="24">
        <v>3119</v>
      </c>
      <c r="D397" s="99" t="s">
        <v>146</v>
      </c>
      <c r="E397" s="44"/>
      <c r="F397" s="44"/>
      <c r="G397" s="21">
        <v>10423</v>
      </c>
      <c r="H397" s="21">
        <v>10423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10423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</row>
    <row r="398" spans="1:20" s="51" customFormat="1" ht="28.5" customHeight="1">
      <c r="A398" s="23"/>
      <c r="B398" s="24"/>
      <c r="C398" s="24">
        <v>4018</v>
      </c>
      <c r="D398" s="99" t="s">
        <v>92</v>
      </c>
      <c r="E398" s="44">
        <v>8387</v>
      </c>
      <c r="F398" s="44"/>
      <c r="G398" s="21">
        <v>25425</v>
      </c>
      <c r="H398" s="21">
        <v>25425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25425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</row>
    <row r="399" spans="1:20" s="51" customFormat="1" ht="25.5" customHeight="1">
      <c r="A399" s="23"/>
      <c r="B399" s="24"/>
      <c r="C399" s="24">
        <v>4019</v>
      </c>
      <c r="D399" s="99" t="s">
        <v>92</v>
      </c>
      <c r="E399" s="44">
        <v>1480</v>
      </c>
      <c r="F399" s="44"/>
      <c r="G399" s="21">
        <v>2391</v>
      </c>
      <c r="H399" s="21">
        <v>2391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2391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</row>
    <row r="400" spans="1:20" ht="19.5" customHeight="1">
      <c r="A400" s="13"/>
      <c r="B400" s="14"/>
      <c r="C400" s="14">
        <v>4118</v>
      </c>
      <c r="D400" s="96" t="s">
        <v>59</v>
      </c>
      <c r="E400" s="41"/>
      <c r="F400" s="41">
        <v>373</v>
      </c>
      <c r="G400" s="5">
        <v>4856</v>
      </c>
      <c r="H400" s="5">
        <v>4856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115">
        <v>4856</v>
      </c>
      <c r="O400" s="70">
        <v>0</v>
      </c>
      <c r="P400" s="140">
        <f>SUM(P401:P424)</f>
        <v>0</v>
      </c>
      <c r="Q400" s="70">
        <v>0</v>
      </c>
      <c r="R400" s="70">
        <v>0</v>
      </c>
      <c r="S400" s="70">
        <v>0</v>
      </c>
      <c r="T400" s="70">
        <v>0</v>
      </c>
    </row>
    <row r="401" spans="1:20" ht="19.5" customHeight="1">
      <c r="A401" s="13"/>
      <c r="B401" s="14"/>
      <c r="C401" s="14">
        <v>4119</v>
      </c>
      <c r="D401" s="96" t="s">
        <v>59</v>
      </c>
      <c r="E401" s="41"/>
      <c r="F401" s="41">
        <v>66</v>
      </c>
      <c r="G401" s="5">
        <v>538</v>
      </c>
      <c r="H401" s="5">
        <v>538</v>
      </c>
      <c r="I401" s="62">
        <v>0</v>
      </c>
      <c r="J401" s="62">
        <v>0</v>
      </c>
      <c r="K401" s="62">
        <v>0</v>
      </c>
      <c r="L401" s="62">
        <v>0</v>
      </c>
      <c r="M401" s="62">
        <v>0</v>
      </c>
      <c r="N401" s="5">
        <v>538</v>
      </c>
      <c r="O401" s="62">
        <v>0</v>
      </c>
      <c r="P401" s="15">
        <f>SUM(P402:P425)</f>
        <v>0</v>
      </c>
      <c r="Q401" s="62">
        <v>0</v>
      </c>
      <c r="R401" s="62">
        <v>0</v>
      </c>
      <c r="S401" s="62">
        <v>0</v>
      </c>
      <c r="T401" s="62">
        <v>0</v>
      </c>
    </row>
    <row r="402" spans="1:20" ht="19.5" customHeight="1">
      <c r="A402" s="13"/>
      <c r="B402" s="14"/>
      <c r="C402" s="14">
        <v>4128</v>
      </c>
      <c r="D402" s="96" t="s">
        <v>94</v>
      </c>
      <c r="E402" s="41"/>
      <c r="F402" s="41">
        <v>57</v>
      </c>
      <c r="G402" s="5">
        <v>747</v>
      </c>
      <c r="H402" s="5">
        <v>747</v>
      </c>
      <c r="I402" s="62">
        <v>0</v>
      </c>
      <c r="J402" s="62">
        <v>0</v>
      </c>
      <c r="K402" s="62">
        <v>0</v>
      </c>
      <c r="L402" s="62">
        <v>0</v>
      </c>
      <c r="M402" s="62">
        <v>0</v>
      </c>
      <c r="N402" s="5">
        <v>747</v>
      </c>
      <c r="O402" s="62">
        <v>0</v>
      </c>
      <c r="P402" s="15">
        <f>SUM(P403:P425)</f>
        <v>0</v>
      </c>
      <c r="Q402" s="62">
        <v>0</v>
      </c>
      <c r="R402" s="62">
        <v>0</v>
      </c>
      <c r="S402" s="62">
        <v>0</v>
      </c>
      <c r="T402" s="62">
        <v>0</v>
      </c>
    </row>
    <row r="403" spans="1:20" ht="19.5" customHeight="1">
      <c r="A403" s="13"/>
      <c r="B403" s="14"/>
      <c r="C403" s="14">
        <v>4129</v>
      </c>
      <c r="D403" s="96" t="s">
        <v>94</v>
      </c>
      <c r="E403" s="41"/>
      <c r="F403" s="41">
        <v>11</v>
      </c>
      <c r="G403" s="5">
        <v>86</v>
      </c>
      <c r="H403" s="5">
        <v>86</v>
      </c>
      <c r="I403" s="62">
        <v>0</v>
      </c>
      <c r="J403" s="62">
        <v>0</v>
      </c>
      <c r="K403" s="62">
        <v>0</v>
      </c>
      <c r="L403" s="62">
        <v>0</v>
      </c>
      <c r="M403" s="62">
        <v>0</v>
      </c>
      <c r="N403" s="5">
        <v>86</v>
      </c>
      <c r="O403" s="62">
        <v>0</v>
      </c>
      <c r="P403" s="15">
        <f>SUM(P404:P426)</f>
        <v>0</v>
      </c>
      <c r="Q403" s="62">
        <v>0</v>
      </c>
      <c r="R403" s="62">
        <v>0</v>
      </c>
      <c r="S403" s="62">
        <v>0</v>
      </c>
      <c r="T403" s="62">
        <v>0</v>
      </c>
    </row>
    <row r="404" spans="1:20" ht="19.5" customHeight="1">
      <c r="A404" s="13"/>
      <c r="B404" s="14"/>
      <c r="C404" s="14">
        <v>4178</v>
      </c>
      <c r="D404" s="96" t="s">
        <v>60</v>
      </c>
      <c r="E404" s="41">
        <v>431</v>
      </c>
      <c r="F404" s="41">
        <v>8387</v>
      </c>
      <c r="G404" s="5">
        <v>30224</v>
      </c>
      <c r="H404" s="5">
        <v>30224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5">
        <v>30224</v>
      </c>
      <c r="O404" s="62">
        <v>0</v>
      </c>
      <c r="P404" s="15">
        <f>SUM(P405:P427)</f>
        <v>0</v>
      </c>
      <c r="Q404" s="62">
        <v>0</v>
      </c>
      <c r="R404" s="62">
        <v>0</v>
      </c>
      <c r="S404" s="62">
        <v>0</v>
      </c>
      <c r="T404" s="62">
        <v>0</v>
      </c>
    </row>
    <row r="405" spans="1:20" ht="19.5" customHeight="1">
      <c r="A405" s="13"/>
      <c r="B405" s="14"/>
      <c r="C405" s="14">
        <v>4179</v>
      </c>
      <c r="D405" s="96" t="s">
        <v>60</v>
      </c>
      <c r="E405" s="41">
        <v>77</v>
      </c>
      <c r="F405" s="41">
        <v>1481</v>
      </c>
      <c r="G405" s="5">
        <v>4430</v>
      </c>
      <c r="H405" s="5">
        <v>4430</v>
      </c>
      <c r="I405" s="62">
        <v>0</v>
      </c>
      <c r="J405" s="62">
        <v>0</v>
      </c>
      <c r="K405" s="62">
        <v>0</v>
      </c>
      <c r="L405" s="62">
        <v>0</v>
      </c>
      <c r="M405" s="62">
        <v>0</v>
      </c>
      <c r="N405" s="5">
        <v>4430</v>
      </c>
      <c r="O405" s="62">
        <v>0</v>
      </c>
      <c r="P405" s="15">
        <f>SUM(P406:P428)</f>
        <v>0</v>
      </c>
      <c r="Q405" s="62">
        <v>0</v>
      </c>
      <c r="R405" s="62">
        <v>0</v>
      </c>
      <c r="S405" s="62">
        <v>0</v>
      </c>
      <c r="T405" s="62">
        <v>0</v>
      </c>
    </row>
    <row r="406" spans="1:20" ht="19.5" customHeight="1" hidden="1">
      <c r="A406" s="13"/>
      <c r="B406" s="14"/>
      <c r="C406" s="14">
        <v>4218</v>
      </c>
      <c r="D406" s="96" t="s">
        <v>61</v>
      </c>
      <c r="E406" s="41"/>
      <c r="F406" s="41"/>
      <c r="G406" s="5">
        <v>12641</v>
      </c>
      <c r="H406" s="5">
        <v>12641</v>
      </c>
      <c r="I406" s="62">
        <v>0</v>
      </c>
      <c r="J406" s="62">
        <v>0</v>
      </c>
      <c r="K406" s="62">
        <v>0</v>
      </c>
      <c r="L406" s="62">
        <v>0</v>
      </c>
      <c r="M406" s="62">
        <v>0</v>
      </c>
      <c r="N406" s="5">
        <v>12641</v>
      </c>
      <c r="O406" s="62">
        <v>0</v>
      </c>
      <c r="P406" s="15">
        <f>SUM(P407:P429)</f>
        <v>0</v>
      </c>
      <c r="Q406" s="62">
        <v>0</v>
      </c>
      <c r="R406" s="62">
        <v>0</v>
      </c>
      <c r="S406" s="62">
        <v>0</v>
      </c>
      <c r="T406" s="62">
        <v>0</v>
      </c>
    </row>
    <row r="407" spans="1:20" ht="19.5" customHeight="1" hidden="1">
      <c r="A407" s="13"/>
      <c r="B407" s="14"/>
      <c r="C407" s="14">
        <v>4219</v>
      </c>
      <c r="D407" s="96" t="s">
        <v>61</v>
      </c>
      <c r="E407" s="41"/>
      <c r="F407" s="41"/>
      <c r="G407" s="5">
        <v>1149</v>
      </c>
      <c r="H407" s="5">
        <v>1149</v>
      </c>
      <c r="I407" s="62">
        <v>0</v>
      </c>
      <c r="J407" s="62">
        <v>0</v>
      </c>
      <c r="K407" s="62">
        <v>0</v>
      </c>
      <c r="L407" s="62">
        <v>0</v>
      </c>
      <c r="M407" s="62">
        <v>0</v>
      </c>
      <c r="N407" s="5">
        <v>1149</v>
      </c>
      <c r="O407" s="62">
        <v>0</v>
      </c>
      <c r="P407" s="15">
        <f>SUM(P412:P430)</f>
        <v>0</v>
      </c>
      <c r="Q407" s="62">
        <v>0</v>
      </c>
      <c r="R407" s="62">
        <v>0</v>
      </c>
      <c r="S407" s="62">
        <v>0</v>
      </c>
      <c r="T407" s="62">
        <v>0</v>
      </c>
    </row>
    <row r="408" spans="1:20" ht="19.5" customHeight="1" hidden="1">
      <c r="A408" s="13"/>
      <c r="B408" s="14"/>
      <c r="C408" s="14">
        <v>4228</v>
      </c>
      <c r="D408" s="96" t="s">
        <v>152</v>
      </c>
      <c r="E408" s="41"/>
      <c r="F408" s="41"/>
      <c r="G408" s="5">
        <v>1140</v>
      </c>
      <c r="H408" s="5">
        <v>1140</v>
      </c>
      <c r="I408" s="62">
        <v>0</v>
      </c>
      <c r="J408" s="62">
        <v>0</v>
      </c>
      <c r="K408" s="62">
        <v>0</v>
      </c>
      <c r="L408" s="62">
        <v>0</v>
      </c>
      <c r="M408" s="62">
        <v>0</v>
      </c>
      <c r="N408" s="5">
        <v>1140</v>
      </c>
      <c r="O408" s="62">
        <v>0</v>
      </c>
      <c r="P408" s="15">
        <v>0</v>
      </c>
      <c r="Q408" s="62">
        <v>0</v>
      </c>
      <c r="R408" s="62">
        <v>0</v>
      </c>
      <c r="S408" s="62">
        <v>0</v>
      </c>
      <c r="T408" s="62">
        <v>0</v>
      </c>
    </row>
    <row r="409" spans="1:20" ht="19.5" customHeight="1" hidden="1">
      <c r="A409" s="13"/>
      <c r="B409" s="14"/>
      <c r="C409" s="14">
        <v>4229</v>
      </c>
      <c r="D409" s="96" t="s">
        <v>152</v>
      </c>
      <c r="E409" s="41"/>
      <c r="F409" s="41"/>
      <c r="G409" s="5">
        <v>65</v>
      </c>
      <c r="H409" s="5">
        <v>65</v>
      </c>
      <c r="I409" s="62">
        <v>0</v>
      </c>
      <c r="J409" s="62">
        <v>0</v>
      </c>
      <c r="K409" s="62">
        <v>0</v>
      </c>
      <c r="L409" s="62">
        <v>0</v>
      </c>
      <c r="M409" s="62">
        <v>0</v>
      </c>
      <c r="N409" s="5">
        <v>65</v>
      </c>
      <c r="O409" s="62">
        <v>0</v>
      </c>
      <c r="P409" s="15">
        <v>0</v>
      </c>
      <c r="Q409" s="62">
        <v>0</v>
      </c>
      <c r="R409" s="62">
        <v>0</v>
      </c>
      <c r="S409" s="62">
        <v>0</v>
      </c>
      <c r="T409" s="62">
        <v>0</v>
      </c>
    </row>
    <row r="410" spans="1:20" ht="19.5" customHeight="1" hidden="1">
      <c r="A410" s="13"/>
      <c r="B410" s="14"/>
      <c r="C410" s="14">
        <v>4288</v>
      </c>
      <c r="D410" s="96" t="s">
        <v>95</v>
      </c>
      <c r="E410" s="41"/>
      <c r="F410" s="41"/>
      <c r="G410" s="5">
        <v>608</v>
      </c>
      <c r="H410" s="5">
        <v>608</v>
      </c>
      <c r="I410" s="62">
        <v>0</v>
      </c>
      <c r="J410" s="62">
        <v>0</v>
      </c>
      <c r="K410" s="62">
        <v>0</v>
      </c>
      <c r="L410" s="62">
        <v>0</v>
      </c>
      <c r="M410" s="62">
        <v>0</v>
      </c>
      <c r="N410" s="5">
        <v>608</v>
      </c>
      <c r="O410" s="62">
        <v>0</v>
      </c>
      <c r="P410" s="15">
        <v>0</v>
      </c>
      <c r="Q410" s="62">
        <v>0</v>
      </c>
      <c r="R410" s="62">
        <v>0</v>
      </c>
      <c r="S410" s="62">
        <v>0</v>
      </c>
      <c r="T410" s="62">
        <v>0</v>
      </c>
    </row>
    <row r="411" spans="1:20" ht="19.5" customHeight="1" hidden="1">
      <c r="A411" s="13"/>
      <c r="B411" s="14"/>
      <c r="C411" s="14">
        <v>4289</v>
      </c>
      <c r="D411" s="96" t="s">
        <v>95</v>
      </c>
      <c r="E411" s="41"/>
      <c r="F411" s="41"/>
      <c r="G411" s="5">
        <v>42</v>
      </c>
      <c r="H411" s="5">
        <v>42</v>
      </c>
      <c r="I411" s="62">
        <v>0</v>
      </c>
      <c r="J411" s="62">
        <v>0</v>
      </c>
      <c r="K411" s="62">
        <v>0</v>
      </c>
      <c r="L411" s="62">
        <v>0</v>
      </c>
      <c r="M411" s="62">
        <v>0</v>
      </c>
      <c r="N411" s="5">
        <v>42</v>
      </c>
      <c r="O411" s="62">
        <v>0</v>
      </c>
      <c r="P411" s="15">
        <v>0</v>
      </c>
      <c r="Q411" s="62">
        <v>0</v>
      </c>
      <c r="R411" s="62">
        <v>0</v>
      </c>
      <c r="S411" s="62">
        <v>0</v>
      </c>
      <c r="T411" s="62">
        <v>0</v>
      </c>
    </row>
    <row r="412" spans="1:20" ht="19.5" customHeight="1" hidden="1">
      <c r="A412" s="13"/>
      <c r="B412" s="14"/>
      <c r="C412" s="14">
        <v>4308</v>
      </c>
      <c r="D412" s="96" t="s">
        <v>63</v>
      </c>
      <c r="E412" s="41"/>
      <c r="F412" s="41"/>
      <c r="G412" s="5">
        <v>66108</v>
      </c>
      <c r="H412" s="5">
        <v>66108</v>
      </c>
      <c r="I412" s="62">
        <v>0</v>
      </c>
      <c r="J412" s="62">
        <v>0</v>
      </c>
      <c r="K412" s="62">
        <v>0</v>
      </c>
      <c r="L412" s="62">
        <v>0</v>
      </c>
      <c r="M412" s="62">
        <v>0</v>
      </c>
      <c r="N412" s="5">
        <v>66108</v>
      </c>
      <c r="O412" s="62">
        <v>0</v>
      </c>
      <c r="P412" s="15">
        <f>SUM(P413:P431)</f>
        <v>0</v>
      </c>
      <c r="Q412" s="62">
        <v>0</v>
      </c>
      <c r="R412" s="62">
        <v>0</v>
      </c>
      <c r="S412" s="62">
        <v>0</v>
      </c>
      <c r="T412" s="62">
        <v>0</v>
      </c>
    </row>
    <row r="413" spans="1:20" ht="19.5" customHeight="1" hidden="1">
      <c r="A413" s="13"/>
      <c r="B413" s="14"/>
      <c r="C413" s="14">
        <v>4309</v>
      </c>
      <c r="D413" s="96" t="s">
        <v>63</v>
      </c>
      <c r="E413" s="41"/>
      <c r="F413" s="41"/>
      <c r="G413" s="5">
        <v>6051</v>
      </c>
      <c r="H413" s="5">
        <v>6051</v>
      </c>
      <c r="I413" s="62">
        <v>0</v>
      </c>
      <c r="J413" s="62">
        <v>0</v>
      </c>
      <c r="K413" s="62">
        <v>0</v>
      </c>
      <c r="L413" s="62">
        <v>0</v>
      </c>
      <c r="M413" s="62">
        <v>0</v>
      </c>
      <c r="N413" s="5">
        <v>6051</v>
      </c>
      <c r="O413" s="62">
        <v>0</v>
      </c>
      <c r="P413" s="15">
        <f>SUM(P414:P432)</f>
        <v>0</v>
      </c>
      <c r="Q413" s="62">
        <v>0</v>
      </c>
      <c r="R413" s="62">
        <v>0</v>
      </c>
      <c r="S413" s="62">
        <v>0</v>
      </c>
      <c r="T413" s="62">
        <v>0</v>
      </c>
    </row>
    <row r="414" spans="1:20" ht="19.5" customHeight="1" hidden="1">
      <c r="A414" s="13"/>
      <c r="B414" s="14"/>
      <c r="C414" s="14">
        <v>4418</v>
      </c>
      <c r="D414" s="96" t="s">
        <v>96</v>
      </c>
      <c r="E414" s="41"/>
      <c r="F414" s="41"/>
      <c r="G414" s="5">
        <f>100</f>
        <v>100</v>
      </c>
      <c r="H414" s="5">
        <f>100</f>
        <v>100</v>
      </c>
      <c r="I414" s="62">
        <v>0</v>
      </c>
      <c r="J414" s="62">
        <v>0</v>
      </c>
      <c r="K414" s="62">
        <v>0</v>
      </c>
      <c r="L414" s="62">
        <v>0</v>
      </c>
      <c r="M414" s="62">
        <v>0</v>
      </c>
      <c r="N414" s="5">
        <f>100</f>
        <v>100</v>
      </c>
      <c r="O414" s="62">
        <v>0</v>
      </c>
      <c r="P414" s="15">
        <f>SUM(P415:P433)</f>
        <v>0</v>
      </c>
      <c r="Q414" s="62">
        <v>0</v>
      </c>
      <c r="R414" s="62">
        <v>0</v>
      </c>
      <c r="S414" s="62">
        <v>0</v>
      </c>
      <c r="T414" s="62">
        <v>0</v>
      </c>
    </row>
    <row r="415" spans="1:20" ht="19.5" customHeight="1" hidden="1">
      <c r="A415" s="13"/>
      <c r="B415" s="14"/>
      <c r="C415" s="14">
        <v>4419</v>
      </c>
      <c r="D415" s="96" t="s">
        <v>96</v>
      </c>
      <c r="E415" s="41"/>
      <c r="F415" s="41"/>
      <c r="G415" s="5">
        <f>18</f>
        <v>18</v>
      </c>
      <c r="H415" s="5">
        <f>18</f>
        <v>18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5">
        <f>18</f>
        <v>18</v>
      </c>
      <c r="O415" s="62">
        <v>0</v>
      </c>
      <c r="P415" s="15">
        <f>SUM(P419:P434)</f>
        <v>0</v>
      </c>
      <c r="Q415" s="62">
        <v>0</v>
      </c>
      <c r="R415" s="62">
        <v>0</v>
      </c>
      <c r="S415" s="62">
        <v>0</v>
      </c>
      <c r="T415" s="62">
        <v>0</v>
      </c>
    </row>
    <row r="416" spans="1:20" ht="19.5" customHeight="1" hidden="1">
      <c r="A416" s="13"/>
      <c r="B416" s="14"/>
      <c r="C416" s="14">
        <v>4438</v>
      </c>
      <c r="D416" s="96" t="s">
        <v>64</v>
      </c>
      <c r="E416" s="41"/>
      <c r="F416" s="41"/>
      <c r="G416" s="5">
        <v>955</v>
      </c>
      <c r="H416" s="5">
        <v>955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5">
        <v>955</v>
      </c>
      <c r="O416" s="62">
        <v>0</v>
      </c>
      <c r="P416" s="15">
        <v>0</v>
      </c>
      <c r="Q416" s="62">
        <v>0</v>
      </c>
      <c r="R416" s="62">
        <v>0</v>
      </c>
      <c r="S416" s="62">
        <v>0</v>
      </c>
      <c r="T416" s="62">
        <v>0</v>
      </c>
    </row>
    <row r="417" spans="1:20" ht="19.5" customHeight="1" hidden="1">
      <c r="A417" s="13"/>
      <c r="B417" s="14"/>
      <c r="C417" s="14">
        <v>4439</v>
      </c>
      <c r="D417" s="96" t="s">
        <v>64</v>
      </c>
      <c r="E417" s="41"/>
      <c r="F417" s="41"/>
      <c r="G417" s="5">
        <v>155</v>
      </c>
      <c r="H417" s="5">
        <v>155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5">
        <v>155</v>
      </c>
      <c r="O417" s="62">
        <v>0</v>
      </c>
      <c r="P417" s="15">
        <v>0</v>
      </c>
      <c r="Q417" s="62">
        <v>0</v>
      </c>
      <c r="R417" s="62">
        <v>0</v>
      </c>
      <c r="S417" s="62">
        <v>0</v>
      </c>
      <c r="T417" s="62">
        <v>0</v>
      </c>
    </row>
    <row r="418" spans="1:20" ht="39.75" customHeight="1" hidden="1">
      <c r="A418" s="13"/>
      <c r="B418" s="14"/>
      <c r="C418" s="14">
        <v>4560</v>
      </c>
      <c r="D418" s="99" t="s">
        <v>214</v>
      </c>
      <c r="E418" s="41"/>
      <c r="F418" s="41"/>
      <c r="G418" s="5">
        <v>66</v>
      </c>
      <c r="H418" s="5">
        <v>66</v>
      </c>
      <c r="I418" s="62">
        <v>66</v>
      </c>
      <c r="J418" s="62">
        <v>0</v>
      </c>
      <c r="K418" s="62">
        <v>66</v>
      </c>
      <c r="L418" s="62">
        <v>0</v>
      </c>
      <c r="M418" s="62">
        <v>0</v>
      </c>
      <c r="N418" s="5">
        <v>0</v>
      </c>
      <c r="O418" s="62">
        <v>0</v>
      </c>
      <c r="P418" s="15">
        <v>0</v>
      </c>
      <c r="Q418" s="62">
        <v>0</v>
      </c>
      <c r="R418" s="62">
        <v>0</v>
      </c>
      <c r="S418" s="62">
        <v>0</v>
      </c>
      <c r="T418" s="62">
        <v>0</v>
      </c>
    </row>
    <row r="419" spans="1:20" ht="51">
      <c r="A419" s="13"/>
      <c r="B419" s="14"/>
      <c r="C419" s="14">
        <v>4748</v>
      </c>
      <c r="D419" s="96" t="s">
        <v>206</v>
      </c>
      <c r="E419" s="41"/>
      <c r="F419" s="41">
        <v>1</v>
      </c>
      <c r="G419" s="5">
        <v>286</v>
      </c>
      <c r="H419" s="5">
        <v>286</v>
      </c>
      <c r="I419" s="62">
        <v>0</v>
      </c>
      <c r="J419" s="62">
        <v>0</v>
      </c>
      <c r="K419" s="62">
        <v>0</v>
      </c>
      <c r="L419" s="62">
        <v>0</v>
      </c>
      <c r="M419" s="62">
        <v>0</v>
      </c>
      <c r="N419" s="5">
        <v>286</v>
      </c>
      <c r="O419" s="62">
        <v>0</v>
      </c>
      <c r="P419" s="15">
        <f>SUM(P420:P435)</f>
        <v>0</v>
      </c>
      <c r="Q419" s="62">
        <v>0</v>
      </c>
      <c r="R419" s="62">
        <v>0</v>
      </c>
      <c r="S419" s="62">
        <v>0</v>
      </c>
      <c r="T419" s="62">
        <v>0</v>
      </c>
    </row>
    <row r="420" spans="1:20" ht="51">
      <c r="A420" s="13"/>
      <c r="B420" s="14"/>
      <c r="C420" s="14">
        <v>4749</v>
      </c>
      <c r="D420" s="96" t="s">
        <v>99</v>
      </c>
      <c r="E420" s="41">
        <v>1</v>
      </c>
      <c r="F420" s="41"/>
      <c r="G420" s="5">
        <v>39</v>
      </c>
      <c r="H420" s="5">
        <v>39</v>
      </c>
      <c r="I420" s="62">
        <v>0</v>
      </c>
      <c r="J420" s="62">
        <v>0</v>
      </c>
      <c r="K420" s="62">
        <v>0</v>
      </c>
      <c r="L420" s="62">
        <v>0</v>
      </c>
      <c r="M420" s="62">
        <v>0</v>
      </c>
      <c r="N420" s="5">
        <v>39</v>
      </c>
      <c r="O420" s="62">
        <v>0</v>
      </c>
      <c r="P420" s="15">
        <f>SUM(P421:P436)</f>
        <v>0</v>
      </c>
      <c r="Q420" s="62">
        <v>0</v>
      </c>
      <c r="R420" s="62">
        <v>0</v>
      </c>
      <c r="S420" s="62">
        <v>0</v>
      </c>
      <c r="T420" s="62">
        <v>0</v>
      </c>
    </row>
    <row r="421" spans="1:20" ht="25.5" hidden="1">
      <c r="A421" s="13"/>
      <c r="B421" s="14"/>
      <c r="C421" s="14">
        <v>4758</v>
      </c>
      <c r="D421" s="96" t="s">
        <v>100</v>
      </c>
      <c r="E421" s="41"/>
      <c r="F421" s="41"/>
      <c r="G421" s="5">
        <v>328</v>
      </c>
      <c r="H421" s="5">
        <v>328</v>
      </c>
      <c r="I421" s="62">
        <v>0</v>
      </c>
      <c r="J421" s="62">
        <v>0</v>
      </c>
      <c r="K421" s="62">
        <v>0</v>
      </c>
      <c r="L421" s="62">
        <v>0</v>
      </c>
      <c r="M421" s="62">
        <v>0</v>
      </c>
      <c r="N421" s="5">
        <v>328</v>
      </c>
      <c r="O421" s="62">
        <v>0</v>
      </c>
      <c r="P421" s="15">
        <f>SUM(P422:P437)</f>
        <v>0</v>
      </c>
      <c r="Q421" s="62">
        <v>0</v>
      </c>
      <c r="R421" s="62">
        <v>0</v>
      </c>
      <c r="S421" s="62">
        <v>0</v>
      </c>
      <c r="T421" s="62">
        <v>0</v>
      </c>
    </row>
    <row r="422" spans="1:20" ht="25.5" hidden="1">
      <c r="A422" s="36"/>
      <c r="B422" s="30"/>
      <c r="C422" s="30">
        <v>4759</v>
      </c>
      <c r="D422" s="100" t="s">
        <v>100</v>
      </c>
      <c r="E422" s="92"/>
      <c r="F422" s="92"/>
      <c r="G422" s="74">
        <v>28</v>
      </c>
      <c r="H422" s="74">
        <v>28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74">
        <v>28</v>
      </c>
      <c r="O422" s="69">
        <v>0</v>
      </c>
      <c r="P422" s="31">
        <f>SUM(P424:P437)</f>
        <v>0</v>
      </c>
      <c r="Q422" s="69">
        <v>0</v>
      </c>
      <c r="R422" s="69">
        <v>0</v>
      </c>
      <c r="S422" s="69">
        <v>0</v>
      </c>
      <c r="T422" s="69">
        <v>0</v>
      </c>
    </row>
    <row r="423" spans="1:20" ht="12.75">
      <c r="A423" s="13"/>
      <c r="B423" s="14"/>
      <c r="C423" s="14"/>
      <c r="D423" s="96"/>
      <c r="E423" s="41"/>
      <c r="F423" s="41"/>
      <c r="G423" s="5"/>
      <c r="H423" s="5"/>
      <c r="I423" s="106"/>
      <c r="J423" s="106"/>
      <c r="K423" s="106"/>
      <c r="L423" s="106"/>
      <c r="M423" s="106"/>
      <c r="N423" s="5"/>
      <c r="O423" s="106"/>
      <c r="P423" s="15"/>
      <c r="Q423" s="106"/>
      <c r="R423" s="106"/>
      <c r="S423" s="106"/>
      <c r="T423" s="107"/>
    </row>
    <row r="424" spans="1:20" ht="25.5">
      <c r="A424" s="9">
        <v>854</v>
      </c>
      <c r="B424" s="10"/>
      <c r="C424" s="10"/>
      <c r="D424" s="94" t="s">
        <v>18</v>
      </c>
      <c r="E424" s="43">
        <f>SUM(E425,E438,E444,E447)</f>
        <v>45348</v>
      </c>
      <c r="F424" s="43">
        <f>SUM(F425,F438,F444,F447)</f>
        <v>0</v>
      </c>
      <c r="G424" s="11">
        <f>G425+G438+G444+G447</f>
        <v>209806</v>
      </c>
      <c r="H424" s="11">
        <f aca="true" t="shared" si="51" ref="H424:T424">H425+H438+H444+H447</f>
        <v>209806</v>
      </c>
      <c r="I424" s="11">
        <f t="shared" si="51"/>
        <v>147318</v>
      </c>
      <c r="J424" s="11">
        <f t="shared" si="51"/>
        <v>127110</v>
      </c>
      <c r="K424" s="11">
        <f t="shared" si="51"/>
        <v>20208</v>
      </c>
      <c r="L424" s="11">
        <f t="shared" si="51"/>
        <v>0</v>
      </c>
      <c r="M424" s="11">
        <f t="shared" si="51"/>
        <v>62488</v>
      </c>
      <c r="N424" s="11">
        <f t="shared" si="51"/>
        <v>0</v>
      </c>
      <c r="O424" s="11">
        <f t="shared" si="51"/>
        <v>0</v>
      </c>
      <c r="P424" s="11">
        <f t="shared" si="51"/>
        <v>0</v>
      </c>
      <c r="Q424" s="11">
        <f t="shared" si="51"/>
        <v>0</v>
      </c>
      <c r="R424" s="11">
        <f t="shared" si="51"/>
        <v>0</v>
      </c>
      <c r="S424" s="11">
        <f t="shared" si="51"/>
        <v>0</v>
      </c>
      <c r="T424" s="11">
        <f t="shared" si="51"/>
        <v>0</v>
      </c>
    </row>
    <row r="425" spans="1:20" s="81" customFormat="1" ht="19.5" customHeight="1" hidden="1">
      <c r="A425" s="45"/>
      <c r="B425" s="46">
        <v>85401</v>
      </c>
      <c r="C425" s="46"/>
      <c r="D425" s="95" t="s">
        <v>201</v>
      </c>
      <c r="E425" s="124"/>
      <c r="F425" s="124"/>
      <c r="G425" s="47">
        <f>SUM(G426:G437)</f>
        <v>130011</v>
      </c>
      <c r="H425" s="47">
        <f aca="true" t="shared" si="52" ref="H425:T425">SUM(H426:H437)</f>
        <v>130011</v>
      </c>
      <c r="I425" s="47">
        <f t="shared" si="52"/>
        <v>129671</v>
      </c>
      <c r="J425" s="47">
        <f t="shared" si="52"/>
        <v>116263</v>
      </c>
      <c r="K425" s="47">
        <f t="shared" si="52"/>
        <v>13408</v>
      </c>
      <c r="L425" s="47">
        <f t="shared" si="52"/>
        <v>0</v>
      </c>
      <c r="M425" s="47">
        <f t="shared" si="52"/>
        <v>340</v>
      </c>
      <c r="N425" s="47">
        <f t="shared" si="52"/>
        <v>0</v>
      </c>
      <c r="O425" s="47">
        <f t="shared" si="52"/>
        <v>0</v>
      </c>
      <c r="P425" s="47">
        <f t="shared" si="52"/>
        <v>0</v>
      </c>
      <c r="Q425" s="47">
        <f t="shared" si="52"/>
        <v>0</v>
      </c>
      <c r="R425" s="47">
        <f t="shared" si="52"/>
        <v>0</v>
      </c>
      <c r="S425" s="47">
        <f t="shared" si="52"/>
        <v>0</v>
      </c>
      <c r="T425" s="47">
        <f t="shared" si="52"/>
        <v>0</v>
      </c>
    </row>
    <row r="426" spans="1:20" ht="25.5" hidden="1">
      <c r="A426" s="13"/>
      <c r="B426" s="14"/>
      <c r="C426" s="14">
        <v>3020</v>
      </c>
      <c r="D426" s="96" t="s">
        <v>106</v>
      </c>
      <c r="E426" s="41"/>
      <c r="F426" s="41"/>
      <c r="G426" s="5">
        <f>100+240</f>
        <v>340</v>
      </c>
      <c r="H426" s="5">
        <f>100+240</f>
        <v>340</v>
      </c>
      <c r="I426" s="62">
        <v>0</v>
      </c>
      <c r="J426" s="62">
        <v>0</v>
      </c>
      <c r="K426" s="62">
        <v>0</v>
      </c>
      <c r="L426" s="62">
        <v>0</v>
      </c>
      <c r="M426" s="62">
        <v>340</v>
      </c>
      <c r="N426" s="62">
        <v>0</v>
      </c>
      <c r="O426" s="62">
        <v>0</v>
      </c>
      <c r="P426" s="15">
        <f>SUM(P427:P437)</f>
        <v>0</v>
      </c>
      <c r="Q426" s="62">
        <v>0</v>
      </c>
      <c r="R426" s="62">
        <v>0</v>
      </c>
      <c r="S426" s="62">
        <v>0</v>
      </c>
      <c r="T426" s="62">
        <v>0</v>
      </c>
    </row>
    <row r="427" spans="1:20" ht="25.5" hidden="1">
      <c r="A427" s="13"/>
      <c r="B427" s="14"/>
      <c r="C427" s="14">
        <v>4010</v>
      </c>
      <c r="D427" s="96" t="s">
        <v>92</v>
      </c>
      <c r="E427" s="41"/>
      <c r="F427" s="41"/>
      <c r="G427" s="5">
        <f>67690+25565</f>
        <v>93255</v>
      </c>
      <c r="H427" s="5">
        <f>67690+25565</f>
        <v>93255</v>
      </c>
      <c r="I427" s="5">
        <f>67690+25565</f>
        <v>93255</v>
      </c>
      <c r="J427" s="5">
        <f>67690+25565</f>
        <v>93255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15">
        <f>SUM(P428:P437)</f>
        <v>0</v>
      </c>
      <c r="Q427" s="62">
        <v>0</v>
      </c>
      <c r="R427" s="62">
        <v>0</v>
      </c>
      <c r="S427" s="62">
        <v>0</v>
      </c>
      <c r="T427" s="62">
        <v>0</v>
      </c>
    </row>
    <row r="428" spans="1:20" ht="19.5" customHeight="1" hidden="1">
      <c r="A428" s="13"/>
      <c r="B428" s="14"/>
      <c r="C428" s="14">
        <v>4040</v>
      </c>
      <c r="D428" s="96" t="s">
        <v>93</v>
      </c>
      <c r="E428" s="41"/>
      <c r="F428" s="41"/>
      <c r="G428" s="5">
        <v>6333</v>
      </c>
      <c r="H428" s="5">
        <v>6333</v>
      </c>
      <c r="I428" s="5">
        <v>6333</v>
      </c>
      <c r="J428" s="5">
        <v>6333</v>
      </c>
      <c r="K428" s="62">
        <v>0</v>
      </c>
      <c r="L428" s="62">
        <v>0</v>
      </c>
      <c r="M428" s="62">
        <v>0</v>
      </c>
      <c r="N428" s="62">
        <v>0</v>
      </c>
      <c r="O428" s="62">
        <v>0</v>
      </c>
      <c r="P428" s="15">
        <f>SUM(P429:P437)</f>
        <v>0</v>
      </c>
      <c r="Q428" s="62">
        <v>0</v>
      </c>
      <c r="R428" s="62">
        <v>0</v>
      </c>
      <c r="S428" s="62">
        <v>0</v>
      </c>
      <c r="T428" s="62">
        <v>0</v>
      </c>
    </row>
    <row r="429" spans="1:20" ht="19.5" customHeight="1" hidden="1">
      <c r="A429" s="13"/>
      <c r="B429" s="14"/>
      <c r="C429" s="14">
        <v>4110</v>
      </c>
      <c r="D429" s="96" t="s">
        <v>59</v>
      </c>
      <c r="E429" s="41"/>
      <c r="F429" s="41"/>
      <c r="G429" s="5">
        <f>10155+4238</f>
        <v>14393</v>
      </c>
      <c r="H429" s="5">
        <f>10155+4238</f>
        <v>14393</v>
      </c>
      <c r="I429" s="5">
        <f>10155+4238</f>
        <v>14393</v>
      </c>
      <c r="J429" s="5">
        <f>10155+4238</f>
        <v>14393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15">
        <f>SUM(P430:P437)</f>
        <v>0</v>
      </c>
      <c r="Q429" s="62">
        <v>0</v>
      </c>
      <c r="R429" s="62">
        <v>0</v>
      </c>
      <c r="S429" s="62">
        <v>0</v>
      </c>
      <c r="T429" s="62">
        <v>0</v>
      </c>
    </row>
    <row r="430" spans="1:20" ht="19.5" customHeight="1" hidden="1">
      <c r="A430" s="13"/>
      <c r="B430" s="14"/>
      <c r="C430" s="14">
        <v>4120</v>
      </c>
      <c r="D430" s="96" t="s">
        <v>94</v>
      </c>
      <c r="E430" s="41"/>
      <c r="F430" s="41"/>
      <c r="G430" s="5">
        <f>1610+672</f>
        <v>2282</v>
      </c>
      <c r="H430" s="5">
        <f>1610+672</f>
        <v>2282</v>
      </c>
      <c r="I430" s="5">
        <f>1610+672</f>
        <v>2282</v>
      </c>
      <c r="J430" s="5">
        <f>1610+672</f>
        <v>2282</v>
      </c>
      <c r="K430" s="62">
        <v>0</v>
      </c>
      <c r="L430" s="62">
        <v>0</v>
      </c>
      <c r="M430" s="62">
        <v>0</v>
      </c>
      <c r="N430" s="62">
        <v>0</v>
      </c>
      <c r="O430" s="62">
        <v>0</v>
      </c>
      <c r="P430" s="15">
        <f>SUM(P431:P437)</f>
        <v>0</v>
      </c>
      <c r="Q430" s="62">
        <v>0</v>
      </c>
      <c r="R430" s="62">
        <v>0</v>
      </c>
      <c r="S430" s="62">
        <v>0</v>
      </c>
      <c r="T430" s="62">
        <v>0</v>
      </c>
    </row>
    <row r="431" spans="1:20" ht="19.5" customHeight="1" hidden="1">
      <c r="A431" s="13"/>
      <c r="B431" s="14"/>
      <c r="C431" s="14">
        <v>4210</v>
      </c>
      <c r="D431" s="96" t="s">
        <v>61</v>
      </c>
      <c r="E431" s="41"/>
      <c r="F431" s="41"/>
      <c r="G431" s="5">
        <f>2400+800</f>
        <v>3200</v>
      </c>
      <c r="H431" s="5">
        <f>2400+800</f>
        <v>3200</v>
      </c>
      <c r="I431" s="5">
        <f>2400+800</f>
        <v>3200</v>
      </c>
      <c r="J431" s="62">
        <v>0</v>
      </c>
      <c r="K431" s="5">
        <f>2400+800</f>
        <v>3200</v>
      </c>
      <c r="L431" s="62">
        <v>0</v>
      </c>
      <c r="M431" s="62">
        <v>0</v>
      </c>
      <c r="N431" s="62">
        <v>0</v>
      </c>
      <c r="O431" s="62">
        <v>0</v>
      </c>
      <c r="P431" s="15">
        <f>SUM(P432:P438)</f>
        <v>0</v>
      </c>
      <c r="Q431" s="62">
        <v>0</v>
      </c>
      <c r="R431" s="62">
        <v>0</v>
      </c>
      <c r="S431" s="62">
        <v>0</v>
      </c>
      <c r="T431" s="62">
        <v>0</v>
      </c>
    </row>
    <row r="432" spans="1:20" ht="25.5" hidden="1">
      <c r="A432" s="13"/>
      <c r="B432" s="14"/>
      <c r="C432" s="14" t="s">
        <v>83</v>
      </c>
      <c r="D432" s="96" t="s">
        <v>109</v>
      </c>
      <c r="E432" s="41"/>
      <c r="F432" s="41"/>
      <c r="G432" s="5">
        <v>200</v>
      </c>
      <c r="H432" s="5">
        <v>200</v>
      </c>
      <c r="I432" s="5">
        <v>200</v>
      </c>
      <c r="J432" s="62">
        <v>0</v>
      </c>
      <c r="K432" s="5">
        <v>200</v>
      </c>
      <c r="L432" s="62">
        <v>0</v>
      </c>
      <c r="M432" s="62">
        <v>0</v>
      </c>
      <c r="N432" s="62">
        <v>0</v>
      </c>
      <c r="O432" s="62">
        <v>0</v>
      </c>
      <c r="P432" s="15">
        <f aca="true" t="shared" si="53" ref="P432:P437">SUM(P433:P438)</f>
        <v>0</v>
      </c>
      <c r="Q432" s="62">
        <v>0</v>
      </c>
      <c r="R432" s="62">
        <v>0</v>
      </c>
      <c r="S432" s="62">
        <v>0</v>
      </c>
      <c r="T432" s="62">
        <v>0</v>
      </c>
    </row>
    <row r="433" spans="1:20" ht="25.5" hidden="1">
      <c r="A433" s="13"/>
      <c r="B433" s="14"/>
      <c r="C433" s="14">
        <v>4240</v>
      </c>
      <c r="D433" s="96" t="s">
        <v>149</v>
      </c>
      <c r="E433" s="41"/>
      <c r="F433" s="41"/>
      <c r="G433" s="5">
        <f>1000+500</f>
        <v>1500</v>
      </c>
      <c r="H433" s="5">
        <f>1000+500</f>
        <v>1500</v>
      </c>
      <c r="I433" s="5">
        <f>1000+500</f>
        <v>1500</v>
      </c>
      <c r="J433" s="62">
        <v>0</v>
      </c>
      <c r="K433" s="5">
        <f>1000+500</f>
        <v>1500</v>
      </c>
      <c r="L433" s="62">
        <v>0</v>
      </c>
      <c r="M433" s="62">
        <v>0</v>
      </c>
      <c r="N433" s="62">
        <v>0</v>
      </c>
      <c r="O433" s="62">
        <v>0</v>
      </c>
      <c r="P433" s="15">
        <f t="shared" si="53"/>
        <v>0</v>
      </c>
      <c r="Q433" s="62">
        <v>0</v>
      </c>
      <c r="R433" s="62">
        <v>0</v>
      </c>
      <c r="S433" s="62">
        <v>0</v>
      </c>
      <c r="T433" s="62">
        <v>0</v>
      </c>
    </row>
    <row r="434" spans="1:20" ht="19.5" customHeight="1" hidden="1">
      <c r="A434" s="13"/>
      <c r="B434" s="14"/>
      <c r="C434" s="14" t="s">
        <v>67</v>
      </c>
      <c r="D434" s="96" t="s">
        <v>62</v>
      </c>
      <c r="E434" s="41"/>
      <c r="F434" s="41"/>
      <c r="G434" s="5">
        <v>500</v>
      </c>
      <c r="H434" s="5">
        <v>500</v>
      </c>
      <c r="I434" s="5">
        <v>500</v>
      </c>
      <c r="J434" s="62">
        <v>0</v>
      </c>
      <c r="K434" s="5">
        <v>500</v>
      </c>
      <c r="L434" s="62">
        <v>0</v>
      </c>
      <c r="M434" s="62">
        <v>0</v>
      </c>
      <c r="N434" s="62">
        <v>0</v>
      </c>
      <c r="O434" s="62">
        <v>0</v>
      </c>
      <c r="P434" s="15">
        <f t="shared" si="53"/>
        <v>0</v>
      </c>
      <c r="Q434" s="62">
        <v>0</v>
      </c>
      <c r="R434" s="62">
        <v>0</v>
      </c>
      <c r="S434" s="62">
        <v>0</v>
      </c>
      <c r="T434" s="62">
        <v>0</v>
      </c>
    </row>
    <row r="435" spans="1:20" ht="19.5" customHeight="1" hidden="1">
      <c r="A435" s="13"/>
      <c r="B435" s="14"/>
      <c r="C435" s="14" t="s">
        <v>76</v>
      </c>
      <c r="D435" s="96" t="s">
        <v>95</v>
      </c>
      <c r="E435" s="41"/>
      <c r="F435" s="41"/>
      <c r="G435" s="5">
        <v>70</v>
      </c>
      <c r="H435" s="5">
        <v>70</v>
      </c>
      <c r="I435" s="5">
        <v>70</v>
      </c>
      <c r="J435" s="62">
        <v>0</v>
      </c>
      <c r="K435" s="5">
        <v>70</v>
      </c>
      <c r="L435" s="62">
        <v>0</v>
      </c>
      <c r="M435" s="62">
        <v>0</v>
      </c>
      <c r="N435" s="62">
        <v>0</v>
      </c>
      <c r="O435" s="62">
        <v>0</v>
      </c>
      <c r="P435" s="15">
        <f t="shared" si="53"/>
        <v>0</v>
      </c>
      <c r="Q435" s="62">
        <v>0</v>
      </c>
      <c r="R435" s="62">
        <v>0</v>
      </c>
      <c r="S435" s="62">
        <v>0</v>
      </c>
      <c r="T435" s="62">
        <v>0</v>
      </c>
    </row>
    <row r="436" spans="1:20" ht="19.5" customHeight="1" hidden="1">
      <c r="A436" s="13"/>
      <c r="B436" s="14"/>
      <c r="C436" s="14">
        <v>4440</v>
      </c>
      <c r="D436" s="96" t="s">
        <v>97</v>
      </c>
      <c r="E436" s="41"/>
      <c r="F436" s="41"/>
      <c r="G436" s="5">
        <f>5372+2516</f>
        <v>7888</v>
      </c>
      <c r="H436" s="5">
        <f>5372+2516</f>
        <v>7888</v>
      </c>
      <c r="I436" s="5">
        <f>5372+2516</f>
        <v>7888</v>
      </c>
      <c r="J436" s="62">
        <v>0</v>
      </c>
      <c r="K436" s="5">
        <f>5372+2516</f>
        <v>7888</v>
      </c>
      <c r="L436" s="62">
        <v>0</v>
      </c>
      <c r="M436" s="62">
        <v>0</v>
      </c>
      <c r="N436" s="62">
        <v>0</v>
      </c>
      <c r="O436" s="62">
        <v>0</v>
      </c>
      <c r="P436" s="15">
        <f t="shared" si="53"/>
        <v>0</v>
      </c>
      <c r="Q436" s="62">
        <v>0</v>
      </c>
      <c r="R436" s="62">
        <v>0</v>
      </c>
      <c r="S436" s="62">
        <v>0</v>
      </c>
      <c r="T436" s="62">
        <v>0</v>
      </c>
    </row>
    <row r="437" spans="1:20" ht="25.5" customHeight="1" hidden="1">
      <c r="A437" s="13"/>
      <c r="B437" s="14"/>
      <c r="C437" s="14">
        <v>4700</v>
      </c>
      <c r="D437" s="96" t="s">
        <v>98</v>
      </c>
      <c r="E437" s="41"/>
      <c r="F437" s="41"/>
      <c r="G437" s="5">
        <f>50</f>
        <v>50</v>
      </c>
      <c r="H437" s="5">
        <f>50</f>
        <v>50</v>
      </c>
      <c r="I437" s="5">
        <f>50</f>
        <v>50</v>
      </c>
      <c r="J437" s="62">
        <v>0</v>
      </c>
      <c r="K437" s="5">
        <f>50</f>
        <v>50</v>
      </c>
      <c r="L437" s="62">
        <v>0</v>
      </c>
      <c r="M437" s="62">
        <v>0</v>
      </c>
      <c r="N437" s="62">
        <v>0</v>
      </c>
      <c r="O437" s="62">
        <v>0</v>
      </c>
      <c r="P437" s="15">
        <f t="shared" si="53"/>
        <v>0</v>
      </c>
      <c r="Q437" s="62">
        <v>0</v>
      </c>
      <c r="R437" s="62">
        <v>0</v>
      </c>
      <c r="S437" s="62">
        <v>0</v>
      </c>
      <c r="T437" s="62">
        <v>0</v>
      </c>
    </row>
    <row r="438" spans="1:20" s="81" customFormat="1" ht="25.5" hidden="1">
      <c r="A438" s="45"/>
      <c r="B438" s="46">
        <v>85404</v>
      </c>
      <c r="C438" s="46"/>
      <c r="D438" s="95" t="s">
        <v>207</v>
      </c>
      <c r="E438" s="124"/>
      <c r="F438" s="124"/>
      <c r="G438" s="47">
        <f>SUM(G439:G443)</f>
        <v>13947</v>
      </c>
      <c r="H438" s="47">
        <f aca="true" t="shared" si="54" ref="H438:T438">SUM(H439:H443)</f>
        <v>13947</v>
      </c>
      <c r="I438" s="47">
        <f t="shared" si="54"/>
        <v>13947</v>
      </c>
      <c r="J438" s="47">
        <f t="shared" si="54"/>
        <v>10847</v>
      </c>
      <c r="K438" s="47">
        <f t="shared" si="54"/>
        <v>3100</v>
      </c>
      <c r="L438" s="47">
        <f t="shared" si="54"/>
        <v>0</v>
      </c>
      <c r="M438" s="47">
        <f t="shared" si="54"/>
        <v>0</v>
      </c>
      <c r="N438" s="47">
        <f t="shared" si="54"/>
        <v>0</v>
      </c>
      <c r="O438" s="47">
        <f t="shared" si="54"/>
        <v>0</v>
      </c>
      <c r="P438" s="47">
        <f t="shared" si="54"/>
        <v>0</v>
      </c>
      <c r="Q438" s="47">
        <f t="shared" si="54"/>
        <v>0</v>
      </c>
      <c r="R438" s="47">
        <f t="shared" si="54"/>
        <v>0</v>
      </c>
      <c r="S438" s="47">
        <f t="shared" si="54"/>
        <v>0</v>
      </c>
      <c r="T438" s="47">
        <f t="shared" si="54"/>
        <v>0</v>
      </c>
    </row>
    <row r="439" spans="1:20" ht="25.5" hidden="1">
      <c r="A439" s="13"/>
      <c r="B439" s="14"/>
      <c r="C439" s="14">
        <v>4010</v>
      </c>
      <c r="D439" s="96" t="s">
        <v>92</v>
      </c>
      <c r="E439" s="41"/>
      <c r="F439" s="41"/>
      <c r="G439" s="5">
        <f>6342+2390</f>
        <v>8732</v>
      </c>
      <c r="H439" s="5">
        <f>6342+2390</f>
        <v>8732</v>
      </c>
      <c r="I439" s="5">
        <f>6342+2390</f>
        <v>8732</v>
      </c>
      <c r="J439" s="5">
        <f>6342+2390</f>
        <v>8732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62">
        <v>0</v>
      </c>
      <c r="Q439" s="62">
        <v>0</v>
      </c>
      <c r="R439" s="62">
        <v>0</v>
      </c>
      <c r="S439" s="62">
        <v>0</v>
      </c>
      <c r="T439" s="62">
        <v>0</v>
      </c>
    </row>
    <row r="440" spans="1:20" ht="19.5" customHeight="1" hidden="1">
      <c r="A440" s="13"/>
      <c r="B440" s="14"/>
      <c r="C440" s="14">
        <v>4040</v>
      </c>
      <c r="D440" s="96" t="s">
        <v>93</v>
      </c>
      <c r="E440" s="41"/>
      <c r="F440" s="41"/>
      <c r="G440" s="5">
        <f>370+100</f>
        <v>470</v>
      </c>
      <c r="H440" s="5">
        <f>370+100</f>
        <v>470</v>
      </c>
      <c r="I440" s="5">
        <f>370+100</f>
        <v>470</v>
      </c>
      <c r="J440" s="5">
        <f>370+100</f>
        <v>470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62">
        <v>0</v>
      </c>
    </row>
    <row r="441" spans="1:20" ht="19.5" customHeight="1" hidden="1">
      <c r="A441" s="13"/>
      <c r="B441" s="14"/>
      <c r="C441" s="14">
        <v>4110</v>
      </c>
      <c r="D441" s="96" t="s">
        <v>59</v>
      </c>
      <c r="E441" s="41"/>
      <c r="F441" s="41"/>
      <c r="G441" s="5">
        <f>1035+385</f>
        <v>1420</v>
      </c>
      <c r="H441" s="5">
        <f>1035+385</f>
        <v>1420</v>
      </c>
      <c r="I441" s="5">
        <f>1035+385</f>
        <v>1420</v>
      </c>
      <c r="J441" s="5">
        <f>1035+385</f>
        <v>1420</v>
      </c>
      <c r="K441" s="62">
        <v>0</v>
      </c>
      <c r="L441" s="62">
        <v>0</v>
      </c>
      <c r="M441" s="62">
        <v>0</v>
      </c>
      <c r="N441" s="62">
        <v>0</v>
      </c>
      <c r="O441" s="62">
        <v>0</v>
      </c>
      <c r="P441" s="62">
        <v>0</v>
      </c>
      <c r="Q441" s="62">
        <v>0</v>
      </c>
      <c r="R441" s="62">
        <v>0</v>
      </c>
      <c r="S441" s="62">
        <v>0</v>
      </c>
      <c r="T441" s="62">
        <v>0</v>
      </c>
    </row>
    <row r="442" spans="1:20" ht="19.5" customHeight="1" hidden="1">
      <c r="A442" s="13"/>
      <c r="B442" s="14"/>
      <c r="C442" s="14">
        <v>4120</v>
      </c>
      <c r="D442" s="96" t="s">
        <v>94</v>
      </c>
      <c r="E442" s="41"/>
      <c r="F442" s="41"/>
      <c r="G442" s="5">
        <f>164+61</f>
        <v>225</v>
      </c>
      <c r="H442" s="5">
        <f>164+61</f>
        <v>225</v>
      </c>
      <c r="I442" s="5">
        <f>164+61</f>
        <v>225</v>
      </c>
      <c r="J442" s="5">
        <f>164+61</f>
        <v>225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0</v>
      </c>
      <c r="Q442" s="62">
        <v>0</v>
      </c>
      <c r="R442" s="62">
        <v>0</v>
      </c>
      <c r="S442" s="62">
        <v>0</v>
      </c>
      <c r="T442" s="62">
        <v>0</v>
      </c>
    </row>
    <row r="443" spans="1:20" ht="25.5" hidden="1">
      <c r="A443" s="13"/>
      <c r="B443" s="14"/>
      <c r="C443" s="14">
        <v>4240</v>
      </c>
      <c r="D443" s="96" t="s">
        <v>149</v>
      </c>
      <c r="E443" s="41"/>
      <c r="F443" s="41"/>
      <c r="G443" s="5">
        <f>2600+500</f>
        <v>3100</v>
      </c>
      <c r="H443" s="5">
        <f>2600+500</f>
        <v>3100</v>
      </c>
      <c r="I443" s="5">
        <f>2600+500</f>
        <v>3100</v>
      </c>
      <c r="J443" s="5">
        <v>0</v>
      </c>
      <c r="K443" s="5">
        <f>2600+500</f>
        <v>3100</v>
      </c>
      <c r="L443" s="62">
        <v>0</v>
      </c>
      <c r="M443" s="62">
        <v>0</v>
      </c>
      <c r="N443" s="62">
        <v>0</v>
      </c>
      <c r="O443" s="62">
        <v>0</v>
      </c>
      <c r="P443" s="62">
        <v>0</v>
      </c>
      <c r="Q443" s="62">
        <v>0</v>
      </c>
      <c r="R443" s="62">
        <v>0</v>
      </c>
      <c r="S443" s="62">
        <v>0</v>
      </c>
      <c r="T443" s="62">
        <v>0</v>
      </c>
    </row>
    <row r="444" spans="1:20" s="81" customFormat="1" ht="19.5" customHeight="1">
      <c r="A444" s="45"/>
      <c r="B444" s="46" t="s">
        <v>39</v>
      </c>
      <c r="C444" s="46"/>
      <c r="D444" s="95" t="s">
        <v>38</v>
      </c>
      <c r="E444" s="124">
        <v>45348</v>
      </c>
      <c r="F444" s="124"/>
      <c r="G444" s="47">
        <f>SUM(G445:G446)</f>
        <v>62148</v>
      </c>
      <c r="H444" s="47">
        <f aca="true" t="shared" si="55" ref="H444:T444">SUM(H445:H446)</f>
        <v>62148</v>
      </c>
      <c r="I444" s="47">
        <f t="shared" si="55"/>
        <v>0</v>
      </c>
      <c r="J444" s="47">
        <f t="shared" si="55"/>
        <v>0</v>
      </c>
      <c r="K444" s="47">
        <f t="shared" si="55"/>
        <v>0</v>
      </c>
      <c r="L444" s="47">
        <f t="shared" si="55"/>
        <v>0</v>
      </c>
      <c r="M444" s="47">
        <f t="shared" si="55"/>
        <v>62148</v>
      </c>
      <c r="N444" s="47">
        <f t="shared" si="55"/>
        <v>0</v>
      </c>
      <c r="O444" s="47">
        <f t="shared" si="55"/>
        <v>0</v>
      </c>
      <c r="P444" s="47">
        <f t="shared" si="55"/>
        <v>0</v>
      </c>
      <c r="Q444" s="47">
        <f t="shared" si="55"/>
        <v>0</v>
      </c>
      <c r="R444" s="47">
        <f t="shared" si="55"/>
        <v>0</v>
      </c>
      <c r="S444" s="47">
        <f t="shared" si="55"/>
        <v>0</v>
      </c>
      <c r="T444" s="47">
        <f t="shared" si="55"/>
        <v>0</v>
      </c>
    </row>
    <row r="445" spans="1:20" ht="19.5" customHeight="1" hidden="1">
      <c r="A445" s="13"/>
      <c r="B445" s="14"/>
      <c r="C445" s="14">
        <v>3240</v>
      </c>
      <c r="D445" s="96" t="s">
        <v>147</v>
      </c>
      <c r="E445" s="41"/>
      <c r="F445" s="41"/>
      <c r="G445" s="5">
        <f>6500+6300</f>
        <v>12800</v>
      </c>
      <c r="H445" s="5">
        <f>6500+6300</f>
        <v>12800</v>
      </c>
      <c r="I445" s="62">
        <v>0</v>
      </c>
      <c r="J445" s="62">
        <v>0</v>
      </c>
      <c r="K445" s="62">
        <v>0</v>
      </c>
      <c r="L445" s="62">
        <v>0</v>
      </c>
      <c r="M445" s="5">
        <f>6500+6300</f>
        <v>12800</v>
      </c>
      <c r="N445" s="62">
        <v>0</v>
      </c>
      <c r="O445" s="62">
        <v>0</v>
      </c>
      <c r="P445" s="62">
        <v>0</v>
      </c>
      <c r="Q445" s="62">
        <v>0</v>
      </c>
      <c r="R445" s="62">
        <v>0</v>
      </c>
      <c r="S445" s="62">
        <v>0</v>
      </c>
      <c r="T445" s="62">
        <v>0</v>
      </c>
    </row>
    <row r="446" spans="1:20" ht="19.5" customHeight="1">
      <c r="A446" s="13"/>
      <c r="B446" s="14"/>
      <c r="C446" s="14" t="s">
        <v>177</v>
      </c>
      <c r="D446" s="96" t="s">
        <v>178</v>
      </c>
      <c r="E446" s="41">
        <v>45348</v>
      </c>
      <c r="F446" s="41"/>
      <c r="G446" s="5">
        <v>49348</v>
      </c>
      <c r="H446" s="5">
        <v>49348</v>
      </c>
      <c r="I446" s="62">
        <v>0</v>
      </c>
      <c r="J446" s="62">
        <v>0</v>
      </c>
      <c r="K446" s="62">
        <v>0</v>
      </c>
      <c r="L446" s="62">
        <v>0</v>
      </c>
      <c r="M446" s="5">
        <v>49348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</row>
    <row r="447" spans="1:20" s="81" customFormat="1" ht="19.5" customHeight="1" hidden="1">
      <c r="A447" s="45"/>
      <c r="B447" s="46" t="s">
        <v>174</v>
      </c>
      <c r="C447" s="46"/>
      <c r="D447" s="95" t="s">
        <v>6</v>
      </c>
      <c r="E447" s="124"/>
      <c r="F447" s="124"/>
      <c r="G447" s="47">
        <f>SUM(G448:G450)</f>
        <v>3700</v>
      </c>
      <c r="H447" s="47">
        <f aca="true" t="shared" si="56" ref="H447:T447">SUM(H448:H450)</f>
        <v>3700</v>
      </c>
      <c r="I447" s="47">
        <f t="shared" si="56"/>
        <v>3700</v>
      </c>
      <c r="J447" s="47">
        <f t="shared" si="56"/>
        <v>0</v>
      </c>
      <c r="K447" s="47">
        <f t="shared" si="56"/>
        <v>3700</v>
      </c>
      <c r="L447" s="47">
        <f t="shared" si="56"/>
        <v>0</v>
      </c>
      <c r="M447" s="47">
        <f t="shared" si="56"/>
        <v>0</v>
      </c>
      <c r="N447" s="47">
        <f t="shared" si="56"/>
        <v>0</v>
      </c>
      <c r="O447" s="47">
        <f t="shared" si="56"/>
        <v>0</v>
      </c>
      <c r="P447" s="47">
        <f t="shared" si="56"/>
        <v>0</v>
      </c>
      <c r="Q447" s="47">
        <f t="shared" si="56"/>
        <v>0</v>
      </c>
      <c r="R447" s="47">
        <f t="shared" si="56"/>
        <v>0</v>
      </c>
      <c r="S447" s="47">
        <f t="shared" si="56"/>
        <v>0</v>
      </c>
      <c r="T447" s="47">
        <f t="shared" si="56"/>
        <v>0</v>
      </c>
    </row>
    <row r="448" spans="1:20" ht="19.5" customHeight="1" hidden="1">
      <c r="A448" s="13"/>
      <c r="B448" s="14"/>
      <c r="C448" s="14">
        <v>4210</v>
      </c>
      <c r="D448" s="96" t="s">
        <v>61</v>
      </c>
      <c r="E448" s="41"/>
      <c r="F448" s="41"/>
      <c r="G448" s="5">
        <v>2000</v>
      </c>
      <c r="H448" s="5">
        <v>2000</v>
      </c>
      <c r="I448" s="5">
        <v>2000</v>
      </c>
      <c r="J448" s="62">
        <v>0</v>
      </c>
      <c r="K448" s="5">
        <v>2000</v>
      </c>
      <c r="L448" s="62">
        <v>0</v>
      </c>
      <c r="M448" s="62">
        <v>0</v>
      </c>
      <c r="N448" s="62">
        <v>0</v>
      </c>
      <c r="O448" s="62">
        <v>0</v>
      </c>
      <c r="P448" s="62">
        <v>0</v>
      </c>
      <c r="Q448" s="62">
        <v>0</v>
      </c>
      <c r="R448" s="62">
        <v>0</v>
      </c>
      <c r="S448" s="62">
        <v>0</v>
      </c>
      <c r="T448" s="62">
        <v>0</v>
      </c>
    </row>
    <row r="449" spans="1:20" ht="19.5" customHeight="1" hidden="1">
      <c r="A449" s="13"/>
      <c r="B449" s="14"/>
      <c r="C449" s="14">
        <v>4300</v>
      </c>
      <c r="D449" s="96" t="s">
        <v>63</v>
      </c>
      <c r="E449" s="41"/>
      <c r="F449" s="41"/>
      <c r="G449" s="5">
        <v>1500</v>
      </c>
      <c r="H449" s="5">
        <v>1500</v>
      </c>
      <c r="I449" s="5">
        <v>1500</v>
      </c>
      <c r="J449" s="15">
        <v>0</v>
      </c>
      <c r="K449" s="5">
        <v>1500</v>
      </c>
      <c r="L449" s="62">
        <v>0</v>
      </c>
      <c r="M449" s="62">
        <v>0</v>
      </c>
      <c r="N449" s="62">
        <v>0</v>
      </c>
      <c r="O449" s="62">
        <v>0</v>
      </c>
      <c r="P449" s="62">
        <v>0</v>
      </c>
      <c r="Q449" s="62">
        <v>0</v>
      </c>
      <c r="R449" s="62">
        <v>0</v>
      </c>
      <c r="S449" s="62">
        <v>0</v>
      </c>
      <c r="T449" s="62">
        <v>0</v>
      </c>
    </row>
    <row r="450" spans="1:20" ht="19.5" customHeight="1" hidden="1">
      <c r="A450" s="36"/>
      <c r="B450" s="30"/>
      <c r="C450" s="30">
        <v>4430</v>
      </c>
      <c r="D450" s="100" t="s">
        <v>64</v>
      </c>
      <c r="E450" s="92"/>
      <c r="F450" s="92"/>
      <c r="G450" s="74">
        <v>200</v>
      </c>
      <c r="H450" s="74">
        <v>200</v>
      </c>
      <c r="I450" s="74">
        <v>200</v>
      </c>
      <c r="J450" s="69">
        <v>0</v>
      </c>
      <c r="K450" s="74">
        <v>200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</row>
    <row r="451" spans="1:20" ht="13.5" customHeight="1" hidden="1">
      <c r="A451" s="13"/>
      <c r="B451" s="14"/>
      <c r="C451" s="14"/>
      <c r="D451" s="96"/>
      <c r="E451" s="41"/>
      <c r="F451" s="41"/>
      <c r="G451" s="5"/>
      <c r="H451" s="5"/>
      <c r="I451" s="5"/>
      <c r="J451" s="106"/>
      <c r="K451" s="5"/>
      <c r="L451" s="106"/>
      <c r="M451" s="106"/>
      <c r="N451" s="106"/>
      <c r="O451" s="106"/>
      <c r="P451" s="106"/>
      <c r="Q451" s="106"/>
      <c r="R451" s="106"/>
      <c r="S451" s="106"/>
      <c r="T451" s="107"/>
    </row>
    <row r="452" spans="1:20" ht="25.5" customHeight="1" hidden="1">
      <c r="A452" s="9">
        <v>900</v>
      </c>
      <c r="B452" s="10"/>
      <c r="C452" s="10"/>
      <c r="D452" s="94" t="s">
        <v>19</v>
      </c>
      <c r="E452" s="43">
        <f aca="true" t="shared" si="57" ref="E452:T452">E453+E460+E469+E477+E483+E485+E475</f>
        <v>0</v>
      </c>
      <c r="F452" s="43">
        <f t="shared" si="57"/>
        <v>0</v>
      </c>
      <c r="G452" s="43">
        <f t="shared" si="57"/>
        <v>5289147</v>
      </c>
      <c r="H452" s="43">
        <f t="shared" si="57"/>
        <v>796972</v>
      </c>
      <c r="I452" s="43">
        <f t="shared" si="57"/>
        <v>788972</v>
      </c>
      <c r="J452" s="43">
        <f t="shared" si="57"/>
        <v>281672</v>
      </c>
      <c r="K452" s="43">
        <f t="shared" si="57"/>
        <v>507300</v>
      </c>
      <c r="L452" s="43">
        <f t="shared" si="57"/>
        <v>0</v>
      </c>
      <c r="M452" s="43">
        <f t="shared" si="57"/>
        <v>8000</v>
      </c>
      <c r="N452" s="43">
        <f t="shared" si="57"/>
        <v>0</v>
      </c>
      <c r="O452" s="43">
        <f t="shared" si="57"/>
        <v>0</v>
      </c>
      <c r="P452" s="43">
        <f t="shared" si="57"/>
        <v>0</v>
      </c>
      <c r="Q452" s="43">
        <f t="shared" si="57"/>
        <v>4492175</v>
      </c>
      <c r="R452" s="43">
        <f t="shared" si="57"/>
        <v>4492175</v>
      </c>
      <c r="S452" s="43">
        <f t="shared" si="57"/>
        <v>4176175</v>
      </c>
      <c r="T452" s="43">
        <f t="shared" si="57"/>
        <v>0</v>
      </c>
    </row>
    <row r="453" spans="1:20" s="81" customFormat="1" ht="25.5" hidden="1">
      <c r="A453" s="45"/>
      <c r="B453" s="46" t="s">
        <v>26</v>
      </c>
      <c r="C453" s="46"/>
      <c r="D453" s="95" t="s">
        <v>25</v>
      </c>
      <c r="E453" s="124">
        <f>SUM(E454:E459)</f>
        <v>0</v>
      </c>
      <c r="F453" s="124">
        <f aca="true" t="shared" si="58" ref="F453:T453">SUM(F454:F459)</f>
        <v>0</v>
      </c>
      <c r="G453" s="124">
        <f t="shared" si="58"/>
        <v>4438175</v>
      </c>
      <c r="H453" s="124">
        <f t="shared" si="58"/>
        <v>21000</v>
      </c>
      <c r="I453" s="124">
        <f t="shared" si="58"/>
        <v>21000</v>
      </c>
      <c r="J453" s="124">
        <f t="shared" si="58"/>
        <v>3000</v>
      </c>
      <c r="K453" s="124">
        <f t="shared" si="58"/>
        <v>18000</v>
      </c>
      <c r="L453" s="124">
        <f t="shared" si="58"/>
        <v>0</v>
      </c>
      <c r="M453" s="124">
        <f t="shared" si="58"/>
        <v>0</v>
      </c>
      <c r="N453" s="124">
        <f t="shared" si="58"/>
        <v>0</v>
      </c>
      <c r="O453" s="124">
        <f t="shared" si="58"/>
        <v>0</v>
      </c>
      <c r="P453" s="124">
        <f t="shared" si="58"/>
        <v>0</v>
      </c>
      <c r="Q453" s="124">
        <f t="shared" si="58"/>
        <v>4417175</v>
      </c>
      <c r="R453" s="124">
        <f t="shared" si="58"/>
        <v>4417175</v>
      </c>
      <c r="S453" s="124">
        <f t="shared" si="58"/>
        <v>4176175</v>
      </c>
      <c r="T453" s="124">
        <f t="shared" si="58"/>
        <v>0</v>
      </c>
    </row>
    <row r="454" spans="1:20" s="51" customFormat="1" ht="19.5" customHeight="1" hidden="1">
      <c r="A454" s="23"/>
      <c r="B454" s="24"/>
      <c r="C454" s="24">
        <v>4170</v>
      </c>
      <c r="D454" s="99" t="s">
        <v>60</v>
      </c>
      <c r="E454" s="44"/>
      <c r="F454" s="44"/>
      <c r="G454" s="21">
        <v>3000</v>
      </c>
      <c r="H454" s="21">
        <v>3000</v>
      </c>
      <c r="I454" s="21">
        <v>3000</v>
      </c>
      <c r="J454" s="21">
        <v>3000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</row>
    <row r="455" spans="1:20" ht="19.5" customHeight="1" hidden="1">
      <c r="A455" s="13"/>
      <c r="B455" s="14"/>
      <c r="C455" s="14">
        <v>4210</v>
      </c>
      <c r="D455" s="96" t="s">
        <v>61</v>
      </c>
      <c r="E455" s="41"/>
      <c r="F455" s="41"/>
      <c r="G455" s="5">
        <v>10000</v>
      </c>
      <c r="H455" s="70">
        <v>10000</v>
      </c>
      <c r="I455" s="70">
        <v>10000</v>
      </c>
      <c r="J455" s="70">
        <v>0</v>
      </c>
      <c r="K455" s="70">
        <v>10000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</row>
    <row r="456" spans="1:20" ht="19.5" customHeight="1" hidden="1">
      <c r="A456" s="13"/>
      <c r="B456" s="14"/>
      <c r="C456" s="14">
        <v>4300</v>
      </c>
      <c r="D456" s="96" t="s">
        <v>63</v>
      </c>
      <c r="E456" s="41"/>
      <c r="F456" s="41"/>
      <c r="G456" s="5">
        <v>8000</v>
      </c>
      <c r="H456" s="62">
        <v>8000</v>
      </c>
      <c r="I456" s="62">
        <v>8000</v>
      </c>
      <c r="J456" s="62">
        <v>0</v>
      </c>
      <c r="K456" s="62">
        <v>8000</v>
      </c>
      <c r="L456" s="62">
        <v>0</v>
      </c>
      <c r="M456" s="62">
        <v>0</v>
      </c>
      <c r="N456" s="62">
        <v>0</v>
      </c>
      <c r="O456" s="62">
        <v>0</v>
      </c>
      <c r="P456" s="62">
        <v>0</v>
      </c>
      <c r="Q456" s="62">
        <v>0</v>
      </c>
      <c r="R456" s="62">
        <v>0</v>
      </c>
      <c r="S456" s="62">
        <v>0</v>
      </c>
      <c r="T456" s="62">
        <v>0</v>
      </c>
    </row>
    <row r="457" spans="1:20" ht="25.5" hidden="1">
      <c r="A457" s="13"/>
      <c r="B457" s="14"/>
      <c r="C457" s="14">
        <v>6050</v>
      </c>
      <c r="D457" s="96" t="s">
        <v>71</v>
      </c>
      <c r="E457" s="41"/>
      <c r="F457" s="41"/>
      <c r="G457" s="5">
        <v>241000</v>
      </c>
      <c r="H457" s="62">
        <v>0</v>
      </c>
      <c r="I457" s="62">
        <v>0</v>
      </c>
      <c r="J457" s="62">
        <v>0</v>
      </c>
      <c r="K457" s="62">
        <v>0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62">
        <v>241000</v>
      </c>
      <c r="R457" s="62">
        <v>241000</v>
      </c>
      <c r="S457" s="62">
        <v>0</v>
      </c>
      <c r="T457" s="62">
        <v>0</v>
      </c>
    </row>
    <row r="458" spans="1:20" ht="68.25" customHeight="1" hidden="1">
      <c r="A458" s="13"/>
      <c r="B458" s="14"/>
      <c r="C458" s="14">
        <v>6058</v>
      </c>
      <c r="D458" s="96" t="s">
        <v>210</v>
      </c>
      <c r="E458" s="41"/>
      <c r="F458" s="41"/>
      <c r="G458" s="5">
        <v>2049876</v>
      </c>
      <c r="H458" s="62">
        <v>0</v>
      </c>
      <c r="I458" s="62">
        <v>0</v>
      </c>
      <c r="J458" s="62">
        <v>0</v>
      </c>
      <c r="K458" s="62">
        <v>0</v>
      </c>
      <c r="L458" s="62">
        <v>0</v>
      </c>
      <c r="M458" s="62">
        <v>0</v>
      </c>
      <c r="N458" s="62">
        <v>0</v>
      </c>
      <c r="O458" s="62">
        <v>0</v>
      </c>
      <c r="P458" s="62">
        <v>0</v>
      </c>
      <c r="Q458" s="62">
        <v>2049876</v>
      </c>
      <c r="R458" s="5">
        <v>2049876</v>
      </c>
      <c r="S458" s="5">
        <v>2049876</v>
      </c>
      <c r="T458" s="62">
        <v>0</v>
      </c>
    </row>
    <row r="459" spans="1:20" ht="67.5" customHeight="1" hidden="1">
      <c r="A459" s="13"/>
      <c r="B459" s="14"/>
      <c r="C459" s="14">
        <v>6059</v>
      </c>
      <c r="D459" s="96" t="s">
        <v>211</v>
      </c>
      <c r="E459" s="41"/>
      <c r="F459" s="41"/>
      <c r="G459" s="5">
        <v>2126299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5">
        <v>2126299</v>
      </c>
      <c r="R459" s="5">
        <v>2126299</v>
      </c>
      <c r="S459" s="62">
        <v>2126299</v>
      </c>
      <c r="T459" s="62">
        <v>0</v>
      </c>
    </row>
    <row r="460" spans="1:20" s="81" customFormat="1" ht="19.5" customHeight="1" hidden="1">
      <c r="A460" s="45"/>
      <c r="B460" s="46">
        <v>90003</v>
      </c>
      <c r="C460" s="46"/>
      <c r="D460" s="95" t="s">
        <v>180</v>
      </c>
      <c r="E460" s="124"/>
      <c r="F460" s="124"/>
      <c r="G460" s="47">
        <f>SUM(G461:G468)</f>
        <v>109417</v>
      </c>
      <c r="H460" s="47">
        <f aca="true" t="shared" si="59" ref="H460:T460">SUM(H461:H468)</f>
        <v>109417</v>
      </c>
      <c r="I460" s="47">
        <f t="shared" si="59"/>
        <v>109417</v>
      </c>
      <c r="J460" s="47">
        <f t="shared" si="59"/>
        <v>14117</v>
      </c>
      <c r="K460" s="47">
        <f t="shared" si="59"/>
        <v>95300</v>
      </c>
      <c r="L460" s="47">
        <f t="shared" si="59"/>
        <v>0</v>
      </c>
      <c r="M460" s="47">
        <f t="shared" si="59"/>
        <v>0</v>
      </c>
      <c r="N460" s="47">
        <f t="shared" si="59"/>
        <v>0</v>
      </c>
      <c r="O460" s="47">
        <f t="shared" si="59"/>
        <v>0</v>
      </c>
      <c r="P460" s="47">
        <f t="shared" si="59"/>
        <v>0</v>
      </c>
      <c r="Q460" s="47">
        <f t="shared" si="59"/>
        <v>0</v>
      </c>
      <c r="R460" s="47">
        <f t="shared" si="59"/>
        <v>0</v>
      </c>
      <c r="S460" s="47">
        <f t="shared" si="59"/>
        <v>0</v>
      </c>
      <c r="T460" s="47">
        <f t="shared" si="59"/>
        <v>0</v>
      </c>
    </row>
    <row r="461" spans="1:20" ht="19.5" customHeight="1" hidden="1">
      <c r="A461" s="13"/>
      <c r="B461" s="14"/>
      <c r="C461" s="14" t="s">
        <v>54</v>
      </c>
      <c r="D461" s="96" t="s">
        <v>59</v>
      </c>
      <c r="E461" s="41"/>
      <c r="F461" s="41"/>
      <c r="G461" s="5">
        <v>1823</v>
      </c>
      <c r="H461" s="5">
        <v>1823</v>
      </c>
      <c r="I461" s="5">
        <v>1823</v>
      </c>
      <c r="J461" s="5">
        <v>1823</v>
      </c>
      <c r="K461" s="62">
        <v>0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0</v>
      </c>
      <c r="S461" s="62">
        <v>0</v>
      </c>
      <c r="T461" s="62">
        <v>0</v>
      </c>
    </row>
    <row r="462" spans="1:20" ht="19.5" customHeight="1" hidden="1">
      <c r="A462" s="13"/>
      <c r="B462" s="14"/>
      <c r="C462" s="14" t="s">
        <v>55</v>
      </c>
      <c r="D462" s="96" t="s">
        <v>94</v>
      </c>
      <c r="E462" s="41"/>
      <c r="F462" s="41"/>
      <c r="G462" s="5">
        <v>294</v>
      </c>
      <c r="H462" s="5">
        <v>294</v>
      </c>
      <c r="I462" s="5">
        <v>294</v>
      </c>
      <c r="J462" s="5">
        <v>294</v>
      </c>
      <c r="K462" s="62">
        <v>0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0</v>
      </c>
      <c r="T462" s="62">
        <v>0</v>
      </c>
    </row>
    <row r="463" spans="1:20" ht="19.5" customHeight="1" hidden="1">
      <c r="A463" s="13"/>
      <c r="B463" s="14"/>
      <c r="C463" s="14" t="s">
        <v>56</v>
      </c>
      <c r="D463" s="96" t="s">
        <v>60</v>
      </c>
      <c r="E463" s="41"/>
      <c r="F463" s="41"/>
      <c r="G463" s="5">
        <v>12000</v>
      </c>
      <c r="H463" s="5">
        <v>12000</v>
      </c>
      <c r="I463" s="5">
        <v>12000</v>
      </c>
      <c r="J463" s="5">
        <v>12000</v>
      </c>
      <c r="K463" s="62">
        <v>0</v>
      </c>
      <c r="L463" s="62">
        <v>0</v>
      </c>
      <c r="M463" s="62">
        <v>0</v>
      </c>
      <c r="N463" s="62">
        <v>0</v>
      </c>
      <c r="O463" s="62">
        <v>0</v>
      </c>
      <c r="P463" s="62">
        <v>0</v>
      </c>
      <c r="Q463" s="62">
        <v>0</v>
      </c>
      <c r="R463" s="62">
        <v>0</v>
      </c>
      <c r="S463" s="62">
        <v>0</v>
      </c>
      <c r="T463" s="62">
        <v>0</v>
      </c>
    </row>
    <row r="464" spans="1:20" ht="19.5" customHeight="1" hidden="1">
      <c r="A464" s="13"/>
      <c r="B464" s="14"/>
      <c r="C464" s="14">
        <v>4210</v>
      </c>
      <c r="D464" s="96" t="s">
        <v>61</v>
      </c>
      <c r="E464" s="41"/>
      <c r="F464" s="41"/>
      <c r="G464" s="5">
        <v>39000</v>
      </c>
      <c r="H464" s="5">
        <v>39000</v>
      </c>
      <c r="I464" s="5">
        <v>39000</v>
      </c>
      <c r="J464" s="62">
        <v>0</v>
      </c>
      <c r="K464" s="5">
        <v>39000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0</v>
      </c>
      <c r="R464" s="62">
        <v>0</v>
      </c>
      <c r="S464" s="62">
        <v>0</v>
      </c>
      <c r="T464" s="62">
        <v>0</v>
      </c>
    </row>
    <row r="465" spans="1:20" ht="19.5" customHeight="1" hidden="1">
      <c r="A465" s="13"/>
      <c r="B465" s="14"/>
      <c r="C465" s="14">
        <v>4260</v>
      </c>
      <c r="D465" s="96" t="s">
        <v>69</v>
      </c>
      <c r="E465" s="41"/>
      <c r="F465" s="41"/>
      <c r="G465" s="5">
        <v>1800</v>
      </c>
      <c r="H465" s="5">
        <v>1800</v>
      </c>
      <c r="I465" s="5">
        <v>1800</v>
      </c>
      <c r="J465" s="62">
        <v>0</v>
      </c>
      <c r="K465" s="5">
        <v>1800</v>
      </c>
      <c r="L465" s="62">
        <v>0</v>
      </c>
      <c r="M465" s="62">
        <v>0</v>
      </c>
      <c r="N465" s="62">
        <v>0</v>
      </c>
      <c r="O465" s="62">
        <v>0</v>
      </c>
      <c r="P465" s="62">
        <v>0</v>
      </c>
      <c r="Q465" s="62">
        <v>0</v>
      </c>
      <c r="R465" s="62">
        <v>0</v>
      </c>
      <c r="S465" s="62">
        <v>0</v>
      </c>
      <c r="T465" s="62">
        <v>0</v>
      </c>
    </row>
    <row r="466" spans="1:20" ht="19.5" customHeight="1" hidden="1">
      <c r="A466" s="13"/>
      <c r="B466" s="14"/>
      <c r="C466" s="14" t="s">
        <v>67</v>
      </c>
      <c r="D466" s="96" t="s">
        <v>62</v>
      </c>
      <c r="E466" s="41"/>
      <c r="F466" s="41"/>
      <c r="G466" s="5">
        <v>1500</v>
      </c>
      <c r="H466" s="5">
        <v>1500</v>
      </c>
      <c r="I466" s="5">
        <v>1500</v>
      </c>
      <c r="J466" s="62">
        <v>0</v>
      </c>
      <c r="K466" s="5">
        <v>1500</v>
      </c>
      <c r="L466" s="62">
        <v>0</v>
      </c>
      <c r="M466" s="62">
        <v>0</v>
      </c>
      <c r="N466" s="62">
        <v>0</v>
      </c>
      <c r="O466" s="62">
        <v>0</v>
      </c>
      <c r="P466" s="62">
        <v>0</v>
      </c>
      <c r="Q466" s="62">
        <v>0</v>
      </c>
      <c r="R466" s="62">
        <v>0</v>
      </c>
      <c r="S466" s="62">
        <v>0</v>
      </c>
      <c r="T466" s="62">
        <v>0</v>
      </c>
    </row>
    <row r="467" spans="1:20" ht="19.5" customHeight="1" hidden="1">
      <c r="A467" s="13"/>
      <c r="B467" s="14"/>
      <c r="C467" s="14">
        <v>4300</v>
      </c>
      <c r="D467" s="96" t="s">
        <v>63</v>
      </c>
      <c r="E467" s="41"/>
      <c r="F467" s="41"/>
      <c r="G467" s="5">
        <v>52000</v>
      </c>
      <c r="H467" s="5">
        <v>52000</v>
      </c>
      <c r="I467" s="5">
        <v>52000</v>
      </c>
      <c r="J467" s="62">
        <v>0</v>
      </c>
      <c r="K467" s="5">
        <v>52000</v>
      </c>
      <c r="L467" s="62">
        <v>0</v>
      </c>
      <c r="M467" s="62">
        <v>0</v>
      </c>
      <c r="N467" s="62">
        <v>0</v>
      </c>
      <c r="O467" s="62">
        <v>0</v>
      </c>
      <c r="P467" s="62">
        <v>0</v>
      </c>
      <c r="Q467" s="62">
        <v>0</v>
      </c>
      <c r="R467" s="62">
        <v>0</v>
      </c>
      <c r="S467" s="62">
        <v>0</v>
      </c>
      <c r="T467" s="62">
        <v>0</v>
      </c>
    </row>
    <row r="468" spans="1:20" ht="19.5" customHeight="1" hidden="1">
      <c r="A468" s="13"/>
      <c r="B468" s="14"/>
      <c r="C468" s="14" t="s">
        <v>57</v>
      </c>
      <c r="D468" s="96" t="s">
        <v>64</v>
      </c>
      <c r="E468" s="41"/>
      <c r="F468" s="41"/>
      <c r="G468" s="5">
        <v>1000</v>
      </c>
      <c r="H468" s="5">
        <v>1000</v>
      </c>
      <c r="I468" s="5">
        <v>1000</v>
      </c>
      <c r="J468" s="62">
        <v>0</v>
      </c>
      <c r="K468" s="5">
        <v>1000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0</v>
      </c>
      <c r="R468" s="62">
        <v>0</v>
      </c>
      <c r="S468" s="62">
        <v>0</v>
      </c>
      <c r="T468" s="62">
        <v>0</v>
      </c>
    </row>
    <row r="469" spans="1:20" s="81" customFormat="1" ht="19.5" customHeight="1" hidden="1">
      <c r="A469" s="45"/>
      <c r="B469" s="46">
        <v>90004</v>
      </c>
      <c r="C469" s="46"/>
      <c r="D469" s="95" t="s">
        <v>181</v>
      </c>
      <c r="E469" s="124">
        <f>SUM(E470:E474)</f>
        <v>0</v>
      </c>
      <c r="F469" s="124">
        <f>SUM(F470:F474)</f>
        <v>0</v>
      </c>
      <c r="G469" s="47">
        <f aca="true" t="shared" si="60" ref="G469:T469">SUM(G470:G474)</f>
        <v>62500</v>
      </c>
      <c r="H469" s="47">
        <f t="shared" si="60"/>
        <v>62500</v>
      </c>
      <c r="I469" s="47">
        <f t="shared" si="60"/>
        <v>62500</v>
      </c>
      <c r="J469" s="47">
        <f t="shared" si="60"/>
        <v>1500</v>
      </c>
      <c r="K469" s="47">
        <f t="shared" si="60"/>
        <v>61000</v>
      </c>
      <c r="L469" s="47">
        <f t="shared" si="60"/>
        <v>0</v>
      </c>
      <c r="M469" s="47">
        <f t="shared" si="60"/>
        <v>0</v>
      </c>
      <c r="N469" s="47">
        <f t="shared" si="60"/>
        <v>0</v>
      </c>
      <c r="O469" s="47">
        <f t="shared" si="60"/>
        <v>0</v>
      </c>
      <c r="P469" s="47">
        <f t="shared" si="60"/>
        <v>0</v>
      </c>
      <c r="Q469" s="47">
        <f t="shared" si="60"/>
        <v>0</v>
      </c>
      <c r="R469" s="47">
        <f t="shared" si="60"/>
        <v>0</v>
      </c>
      <c r="S469" s="47">
        <f t="shared" si="60"/>
        <v>0</v>
      </c>
      <c r="T469" s="47">
        <f t="shared" si="60"/>
        <v>0</v>
      </c>
    </row>
    <row r="470" spans="1:20" ht="19.5" customHeight="1" hidden="1">
      <c r="A470" s="13"/>
      <c r="B470" s="14"/>
      <c r="C470" s="14" t="s">
        <v>56</v>
      </c>
      <c r="D470" s="96" t="s">
        <v>60</v>
      </c>
      <c r="E470" s="41"/>
      <c r="F470" s="41"/>
      <c r="G470" s="5">
        <v>1500</v>
      </c>
      <c r="H470" s="5">
        <v>1500</v>
      </c>
      <c r="I470" s="5">
        <v>1500</v>
      </c>
      <c r="J470" s="62">
        <v>1500</v>
      </c>
      <c r="K470" s="5">
        <v>0</v>
      </c>
      <c r="L470" s="62">
        <v>0</v>
      </c>
      <c r="M470" s="62">
        <v>0</v>
      </c>
      <c r="N470" s="62">
        <v>0</v>
      </c>
      <c r="O470" s="62">
        <v>0</v>
      </c>
      <c r="P470" s="62">
        <v>0</v>
      </c>
      <c r="Q470" s="62">
        <v>0</v>
      </c>
      <c r="R470" s="62">
        <v>0</v>
      </c>
      <c r="S470" s="62">
        <v>0</v>
      </c>
      <c r="T470" s="62">
        <v>0</v>
      </c>
    </row>
    <row r="471" spans="1:20" ht="19.5" customHeight="1" hidden="1">
      <c r="A471" s="13"/>
      <c r="B471" s="14"/>
      <c r="C471" s="14">
        <v>4210</v>
      </c>
      <c r="D471" s="96" t="s">
        <v>61</v>
      </c>
      <c r="E471" s="41"/>
      <c r="F471" s="41"/>
      <c r="G471" s="5">
        <v>50000</v>
      </c>
      <c r="H471" s="5">
        <v>50000</v>
      </c>
      <c r="I471" s="5">
        <v>50000</v>
      </c>
      <c r="J471" s="62">
        <v>0</v>
      </c>
      <c r="K471" s="5">
        <v>50000</v>
      </c>
      <c r="L471" s="62">
        <v>0</v>
      </c>
      <c r="M471" s="62">
        <v>0</v>
      </c>
      <c r="N471" s="62">
        <v>0</v>
      </c>
      <c r="O471" s="62">
        <v>0</v>
      </c>
      <c r="P471" s="62">
        <v>0</v>
      </c>
      <c r="Q471" s="62">
        <v>0</v>
      </c>
      <c r="R471" s="62">
        <v>0</v>
      </c>
      <c r="S471" s="62">
        <v>0</v>
      </c>
      <c r="T471" s="62">
        <v>0</v>
      </c>
    </row>
    <row r="472" spans="1:20" ht="19.5" customHeight="1" hidden="1">
      <c r="A472" s="13"/>
      <c r="B472" s="14"/>
      <c r="C472" s="14" t="s">
        <v>66</v>
      </c>
      <c r="D472" s="96" t="s">
        <v>69</v>
      </c>
      <c r="E472" s="41"/>
      <c r="F472" s="41"/>
      <c r="G472" s="5">
        <v>500</v>
      </c>
      <c r="H472" s="5">
        <v>500</v>
      </c>
      <c r="I472" s="5">
        <v>500</v>
      </c>
      <c r="J472" s="62">
        <v>0</v>
      </c>
      <c r="K472" s="5">
        <v>500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0</v>
      </c>
      <c r="S472" s="62">
        <v>0</v>
      </c>
      <c r="T472" s="62">
        <v>0</v>
      </c>
    </row>
    <row r="473" spans="1:20" ht="19.5" customHeight="1" hidden="1">
      <c r="A473" s="13"/>
      <c r="B473" s="14"/>
      <c r="C473" s="14">
        <v>4270</v>
      </c>
      <c r="D473" s="96" t="s">
        <v>62</v>
      </c>
      <c r="E473" s="41"/>
      <c r="F473" s="41"/>
      <c r="G473" s="5">
        <v>500</v>
      </c>
      <c r="H473" s="5">
        <v>500</v>
      </c>
      <c r="I473" s="5">
        <v>500</v>
      </c>
      <c r="J473" s="62">
        <v>0</v>
      </c>
      <c r="K473" s="5">
        <v>500</v>
      </c>
      <c r="L473" s="62">
        <v>0</v>
      </c>
      <c r="M473" s="62">
        <v>0</v>
      </c>
      <c r="N473" s="62">
        <v>0</v>
      </c>
      <c r="O473" s="62">
        <v>0</v>
      </c>
      <c r="P473" s="62">
        <v>0</v>
      </c>
      <c r="Q473" s="62">
        <v>0</v>
      </c>
      <c r="R473" s="62">
        <v>0</v>
      </c>
      <c r="S473" s="62">
        <v>0</v>
      </c>
      <c r="T473" s="62">
        <v>0</v>
      </c>
    </row>
    <row r="474" spans="1:20" ht="19.5" customHeight="1" hidden="1">
      <c r="A474" s="13"/>
      <c r="B474" s="14"/>
      <c r="C474" s="14">
        <v>4300</v>
      </c>
      <c r="D474" s="96" t="s">
        <v>63</v>
      </c>
      <c r="E474" s="41"/>
      <c r="F474" s="41"/>
      <c r="G474" s="5">
        <v>10000</v>
      </c>
      <c r="H474" s="5">
        <v>10000</v>
      </c>
      <c r="I474" s="5">
        <v>10000</v>
      </c>
      <c r="J474" s="62">
        <v>0</v>
      </c>
      <c r="K474" s="5">
        <v>10000</v>
      </c>
      <c r="L474" s="62">
        <v>0</v>
      </c>
      <c r="M474" s="62">
        <v>0</v>
      </c>
      <c r="N474" s="62">
        <v>0</v>
      </c>
      <c r="O474" s="62">
        <v>0</v>
      </c>
      <c r="P474" s="62">
        <v>0</v>
      </c>
      <c r="Q474" s="62">
        <v>0</v>
      </c>
      <c r="R474" s="62">
        <v>0</v>
      </c>
      <c r="S474" s="62">
        <v>0</v>
      </c>
      <c r="T474" s="62">
        <v>0</v>
      </c>
    </row>
    <row r="475" spans="1:20" s="81" customFormat="1" ht="28.5" customHeight="1" hidden="1">
      <c r="A475" s="45"/>
      <c r="B475" s="46">
        <v>90008</v>
      </c>
      <c r="C475" s="46"/>
      <c r="D475" s="95" t="s">
        <v>277</v>
      </c>
      <c r="E475" s="124"/>
      <c r="F475" s="124"/>
      <c r="G475" s="48">
        <f>G476</f>
        <v>5000</v>
      </c>
      <c r="H475" s="48">
        <f aca="true" t="shared" si="61" ref="H475:T475">H476</f>
        <v>5000</v>
      </c>
      <c r="I475" s="48">
        <f t="shared" si="61"/>
        <v>5000</v>
      </c>
      <c r="J475" s="48">
        <f t="shared" si="61"/>
        <v>0</v>
      </c>
      <c r="K475" s="48">
        <f t="shared" si="61"/>
        <v>5000</v>
      </c>
      <c r="L475" s="48">
        <f t="shared" si="61"/>
        <v>0</v>
      </c>
      <c r="M475" s="48">
        <f t="shared" si="61"/>
        <v>0</v>
      </c>
      <c r="N475" s="48">
        <f t="shared" si="61"/>
        <v>0</v>
      </c>
      <c r="O475" s="48">
        <f t="shared" si="61"/>
        <v>0</v>
      </c>
      <c r="P475" s="48">
        <f t="shared" si="61"/>
        <v>0</v>
      </c>
      <c r="Q475" s="48">
        <f t="shared" si="61"/>
        <v>0</v>
      </c>
      <c r="R475" s="48">
        <f t="shared" si="61"/>
        <v>0</v>
      </c>
      <c r="S475" s="48">
        <f t="shared" si="61"/>
        <v>0</v>
      </c>
      <c r="T475" s="48">
        <f t="shared" si="61"/>
        <v>0</v>
      </c>
    </row>
    <row r="476" spans="1:20" ht="19.5" customHeight="1" hidden="1">
      <c r="A476" s="13"/>
      <c r="B476" s="14"/>
      <c r="C476" s="14">
        <v>4300</v>
      </c>
      <c r="D476" s="96" t="s">
        <v>63</v>
      </c>
      <c r="E476" s="41"/>
      <c r="F476" s="41"/>
      <c r="G476" s="5">
        <v>5000</v>
      </c>
      <c r="H476" s="5">
        <v>5000</v>
      </c>
      <c r="I476" s="5">
        <v>5000</v>
      </c>
      <c r="J476" s="62">
        <v>0</v>
      </c>
      <c r="K476" s="5">
        <v>5000</v>
      </c>
      <c r="L476" s="62">
        <v>0</v>
      </c>
      <c r="M476" s="62">
        <v>0</v>
      </c>
      <c r="N476" s="62">
        <v>0</v>
      </c>
      <c r="O476" s="62">
        <v>0</v>
      </c>
      <c r="P476" s="62">
        <v>0</v>
      </c>
      <c r="Q476" s="62">
        <v>0</v>
      </c>
      <c r="R476" s="62">
        <v>0</v>
      </c>
      <c r="S476" s="62">
        <v>0</v>
      </c>
      <c r="T476" s="62">
        <v>0</v>
      </c>
    </row>
    <row r="477" spans="1:20" s="81" customFormat="1" ht="19.5" customHeight="1" hidden="1">
      <c r="A477" s="45"/>
      <c r="B477" s="46">
        <v>90015</v>
      </c>
      <c r="C477" s="46"/>
      <c r="D477" s="95" t="s">
        <v>182</v>
      </c>
      <c r="E477" s="124"/>
      <c r="F477" s="124"/>
      <c r="G477" s="47">
        <f aca="true" t="shared" si="62" ref="G477:T477">SUM(G478:G482)</f>
        <v>364000</v>
      </c>
      <c r="H477" s="47">
        <f t="shared" si="62"/>
        <v>294000</v>
      </c>
      <c r="I477" s="47">
        <f t="shared" si="62"/>
        <v>294000</v>
      </c>
      <c r="J477" s="47">
        <f t="shared" si="62"/>
        <v>0</v>
      </c>
      <c r="K477" s="47">
        <f t="shared" si="62"/>
        <v>294000</v>
      </c>
      <c r="L477" s="47">
        <f t="shared" si="62"/>
        <v>0</v>
      </c>
      <c r="M477" s="47">
        <f t="shared" si="62"/>
        <v>0</v>
      </c>
      <c r="N477" s="47">
        <f t="shared" si="62"/>
        <v>0</v>
      </c>
      <c r="O477" s="47">
        <f t="shared" si="62"/>
        <v>0</v>
      </c>
      <c r="P477" s="47">
        <f t="shared" si="62"/>
        <v>0</v>
      </c>
      <c r="Q477" s="47">
        <f t="shared" si="62"/>
        <v>70000</v>
      </c>
      <c r="R477" s="47">
        <f t="shared" si="62"/>
        <v>70000</v>
      </c>
      <c r="S477" s="47">
        <f t="shared" si="62"/>
        <v>0</v>
      </c>
      <c r="T477" s="47">
        <f t="shared" si="62"/>
        <v>0</v>
      </c>
    </row>
    <row r="478" spans="1:20" ht="19.5" customHeight="1" hidden="1">
      <c r="A478" s="13"/>
      <c r="B478" s="14"/>
      <c r="C478" s="14" t="s">
        <v>75</v>
      </c>
      <c r="D478" s="96" t="s">
        <v>61</v>
      </c>
      <c r="E478" s="41"/>
      <c r="F478" s="41"/>
      <c r="G478" s="5">
        <v>25000</v>
      </c>
      <c r="H478" s="5">
        <v>25000</v>
      </c>
      <c r="I478" s="5">
        <v>25000</v>
      </c>
      <c r="J478" s="62">
        <v>0</v>
      </c>
      <c r="K478" s="5">
        <v>25000</v>
      </c>
      <c r="L478" s="62">
        <v>0</v>
      </c>
      <c r="M478" s="62">
        <v>0</v>
      </c>
      <c r="N478" s="62">
        <v>0</v>
      </c>
      <c r="O478" s="62">
        <v>0</v>
      </c>
      <c r="P478" s="62">
        <v>0</v>
      </c>
      <c r="Q478" s="62">
        <v>0</v>
      </c>
      <c r="R478" s="62">
        <v>0</v>
      </c>
      <c r="S478" s="62">
        <v>0</v>
      </c>
      <c r="T478" s="62">
        <v>0</v>
      </c>
    </row>
    <row r="479" spans="1:20" ht="19.5" customHeight="1" hidden="1">
      <c r="A479" s="13"/>
      <c r="B479" s="14"/>
      <c r="C479" s="14">
        <v>4260</v>
      </c>
      <c r="D479" s="96" t="s">
        <v>69</v>
      </c>
      <c r="E479" s="41"/>
      <c r="F479" s="41"/>
      <c r="G479" s="5">
        <v>180000</v>
      </c>
      <c r="H479" s="5">
        <v>180000</v>
      </c>
      <c r="I479" s="5">
        <v>180000</v>
      </c>
      <c r="J479" s="62">
        <v>0</v>
      </c>
      <c r="K479" s="5">
        <v>180000</v>
      </c>
      <c r="L479" s="62">
        <v>0</v>
      </c>
      <c r="M479" s="62">
        <v>0</v>
      </c>
      <c r="N479" s="62">
        <v>0</v>
      </c>
      <c r="O479" s="62">
        <v>0</v>
      </c>
      <c r="P479" s="62">
        <v>0</v>
      </c>
      <c r="Q479" s="62">
        <v>0</v>
      </c>
      <c r="R479" s="62">
        <v>0</v>
      </c>
      <c r="S479" s="62">
        <v>0</v>
      </c>
      <c r="T479" s="62">
        <v>0</v>
      </c>
    </row>
    <row r="480" spans="1:20" ht="19.5" customHeight="1" hidden="1">
      <c r="A480" s="13"/>
      <c r="B480" s="14"/>
      <c r="C480" s="14">
        <v>4270</v>
      </c>
      <c r="D480" s="96" t="s">
        <v>62</v>
      </c>
      <c r="E480" s="41"/>
      <c r="F480" s="41"/>
      <c r="G480" s="5">
        <v>75000</v>
      </c>
      <c r="H480" s="5">
        <v>75000</v>
      </c>
      <c r="I480" s="5">
        <v>75000</v>
      </c>
      <c r="J480" s="62">
        <v>0</v>
      </c>
      <c r="K480" s="5">
        <v>75000</v>
      </c>
      <c r="L480" s="62">
        <v>0</v>
      </c>
      <c r="M480" s="62">
        <v>0</v>
      </c>
      <c r="N480" s="62">
        <v>0</v>
      </c>
      <c r="O480" s="62">
        <v>0</v>
      </c>
      <c r="P480" s="62">
        <v>0</v>
      </c>
      <c r="Q480" s="62">
        <v>0</v>
      </c>
      <c r="R480" s="62">
        <v>0</v>
      </c>
      <c r="S480" s="62">
        <v>0</v>
      </c>
      <c r="T480" s="62">
        <v>0</v>
      </c>
    </row>
    <row r="481" spans="1:20" ht="19.5" customHeight="1" hidden="1">
      <c r="A481" s="13"/>
      <c r="B481" s="14"/>
      <c r="C481" s="14">
        <v>4300</v>
      </c>
      <c r="D481" s="96" t="s">
        <v>63</v>
      </c>
      <c r="E481" s="41"/>
      <c r="F481" s="41"/>
      <c r="G481" s="5">
        <v>14000</v>
      </c>
      <c r="H481" s="5">
        <v>14000</v>
      </c>
      <c r="I481" s="5">
        <v>14000</v>
      </c>
      <c r="J481" s="62">
        <v>0</v>
      </c>
      <c r="K481" s="5">
        <v>14000</v>
      </c>
      <c r="L481" s="62">
        <v>0</v>
      </c>
      <c r="M481" s="62">
        <v>0</v>
      </c>
      <c r="N481" s="62">
        <v>0</v>
      </c>
      <c r="O481" s="62">
        <v>0</v>
      </c>
      <c r="P481" s="62">
        <v>0</v>
      </c>
      <c r="Q481" s="62">
        <v>0</v>
      </c>
      <c r="R481" s="62">
        <v>0</v>
      </c>
      <c r="S481" s="62">
        <v>0</v>
      </c>
      <c r="T481" s="62">
        <v>0</v>
      </c>
    </row>
    <row r="482" spans="1:20" ht="28.5" customHeight="1" hidden="1">
      <c r="A482" s="13"/>
      <c r="B482" s="37"/>
      <c r="C482" s="37">
        <v>6050</v>
      </c>
      <c r="D482" s="103" t="s">
        <v>71</v>
      </c>
      <c r="E482" s="134"/>
      <c r="F482" s="134"/>
      <c r="G482" s="31">
        <v>70000</v>
      </c>
      <c r="H482" s="69">
        <v>0</v>
      </c>
      <c r="I482" s="69">
        <v>0</v>
      </c>
      <c r="J482" s="69">
        <v>0</v>
      </c>
      <c r="K482" s="69">
        <v>0</v>
      </c>
      <c r="L482" s="69">
        <v>0</v>
      </c>
      <c r="M482" s="69">
        <v>0</v>
      </c>
      <c r="N482" s="69">
        <v>0</v>
      </c>
      <c r="O482" s="69">
        <v>0</v>
      </c>
      <c r="P482" s="69">
        <v>0</v>
      </c>
      <c r="Q482" s="69">
        <v>70000</v>
      </c>
      <c r="R482" s="69">
        <v>70000</v>
      </c>
      <c r="S482" s="69">
        <v>0</v>
      </c>
      <c r="T482" s="69">
        <v>0</v>
      </c>
    </row>
    <row r="483" spans="1:20" ht="25.5" customHeight="1" hidden="1">
      <c r="A483" s="13"/>
      <c r="B483" s="37">
        <v>90020</v>
      </c>
      <c r="C483" s="37"/>
      <c r="D483" s="1" t="s">
        <v>203</v>
      </c>
      <c r="E483" s="120"/>
      <c r="F483" s="120"/>
      <c r="G483" s="15">
        <f>G484</f>
        <v>200</v>
      </c>
      <c r="H483" s="15">
        <f aca="true" t="shared" si="63" ref="H483:T483">H484</f>
        <v>200</v>
      </c>
      <c r="I483" s="15">
        <f t="shared" si="63"/>
        <v>200</v>
      </c>
      <c r="J483" s="15">
        <f t="shared" si="63"/>
        <v>0</v>
      </c>
      <c r="K483" s="15">
        <f t="shared" si="63"/>
        <v>200</v>
      </c>
      <c r="L483" s="15">
        <f t="shared" si="63"/>
        <v>0</v>
      </c>
      <c r="M483" s="15">
        <f t="shared" si="63"/>
        <v>0</v>
      </c>
      <c r="N483" s="15">
        <f t="shared" si="63"/>
        <v>0</v>
      </c>
      <c r="O483" s="15">
        <f t="shared" si="63"/>
        <v>0</v>
      </c>
      <c r="P483" s="15">
        <f t="shared" si="63"/>
        <v>0</v>
      </c>
      <c r="Q483" s="15">
        <f t="shared" si="63"/>
        <v>0</v>
      </c>
      <c r="R483" s="15">
        <f t="shared" si="63"/>
        <v>0</v>
      </c>
      <c r="S483" s="15">
        <f t="shared" si="63"/>
        <v>0</v>
      </c>
      <c r="T483" s="15">
        <f t="shared" si="63"/>
        <v>0</v>
      </c>
    </row>
    <row r="484" spans="1:20" ht="20.25" customHeight="1" hidden="1">
      <c r="A484" s="13"/>
      <c r="B484" s="37"/>
      <c r="C484" s="37">
        <v>4210</v>
      </c>
      <c r="D484" s="96" t="s">
        <v>61</v>
      </c>
      <c r="E484" s="41"/>
      <c r="F484" s="41"/>
      <c r="G484" s="15">
        <v>200</v>
      </c>
      <c r="H484" s="73">
        <v>200</v>
      </c>
      <c r="I484" s="73">
        <v>200</v>
      </c>
      <c r="J484" s="73">
        <v>0</v>
      </c>
      <c r="K484" s="73">
        <v>200</v>
      </c>
      <c r="L484" s="73">
        <v>0</v>
      </c>
      <c r="M484" s="73">
        <v>0</v>
      </c>
      <c r="N484" s="73">
        <v>0</v>
      </c>
      <c r="O484" s="73">
        <v>0</v>
      </c>
      <c r="P484" s="73">
        <v>0</v>
      </c>
      <c r="Q484" s="73">
        <v>0</v>
      </c>
      <c r="R484" s="73">
        <v>0</v>
      </c>
      <c r="S484" s="73">
        <v>0</v>
      </c>
      <c r="T484" s="73">
        <v>0</v>
      </c>
    </row>
    <row r="485" spans="1:20" s="81" customFormat="1" ht="19.5" customHeight="1" hidden="1">
      <c r="A485" s="87"/>
      <c r="B485" s="46" t="s">
        <v>27</v>
      </c>
      <c r="C485" s="46"/>
      <c r="D485" s="95" t="s">
        <v>6</v>
      </c>
      <c r="E485" s="124"/>
      <c r="F485" s="124"/>
      <c r="G485" s="47">
        <f aca="true" t="shared" si="64" ref="G485:T485">SUM(G486:G498)</f>
        <v>309855</v>
      </c>
      <c r="H485" s="47">
        <f t="shared" si="64"/>
        <v>304855</v>
      </c>
      <c r="I485" s="47">
        <f t="shared" si="64"/>
        <v>296855</v>
      </c>
      <c r="J485" s="47">
        <f t="shared" si="64"/>
        <v>263055</v>
      </c>
      <c r="K485" s="47">
        <f t="shared" si="64"/>
        <v>33800</v>
      </c>
      <c r="L485" s="47">
        <f t="shared" si="64"/>
        <v>0</v>
      </c>
      <c r="M485" s="47">
        <f t="shared" si="64"/>
        <v>8000</v>
      </c>
      <c r="N485" s="47">
        <f t="shared" si="64"/>
        <v>0</v>
      </c>
      <c r="O485" s="47">
        <f t="shared" si="64"/>
        <v>0</v>
      </c>
      <c r="P485" s="47">
        <f t="shared" si="64"/>
        <v>0</v>
      </c>
      <c r="Q485" s="47">
        <f t="shared" si="64"/>
        <v>5000</v>
      </c>
      <c r="R485" s="47">
        <f t="shared" si="64"/>
        <v>5000</v>
      </c>
      <c r="S485" s="47">
        <f t="shared" si="64"/>
        <v>0</v>
      </c>
      <c r="T485" s="47">
        <f t="shared" si="64"/>
        <v>0</v>
      </c>
    </row>
    <row r="486" spans="1:20" ht="25.5" hidden="1">
      <c r="A486" s="9"/>
      <c r="B486" s="14"/>
      <c r="C486" s="14" t="s">
        <v>74</v>
      </c>
      <c r="D486" s="96" t="s">
        <v>106</v>
      </c>
      <c r="E486" s="41"/>
      <c r="F486" s="41"/>
      <c r="G486" s="5">
        <v>8000</v>
      </c>
      <c r="H486" s="62">
        <v>8000</v>
      </c>
      <c r="I486" s="62">
        <v>0</v>
      </c>
      <c r="J486" s="62">
        <v>0</v>
      </c>
      <c r="K486" s="62">
        <v>0</v>
      </c>
      <c r="L486" s="62">
        <v>0</v>
      </c>
      <c r="M486" s="62">
        <v>8000</v>
      </c>
      <c r="N486" s="62">
        <v>0</v>
      </c>
      <c r="O486" s="62">
        <v>0</v>
      </c>
      <c r="P486" s="62">
        <v>0</v>
      </c>
      <c r="Q486" s="62">
        <v>0</v>
      </c>
      <c r="R486" s="62">
        <v>0</v>
      </c>
      <c r="S486" s="62">
        <v>0</v>
      </c>
      <c r="T486" s="62">
        <v>0</v>
      </c>
    </row>
    <row r="487" spans="1:20" ht="25.5" hidden="1">
      <c r="A487" s="9"/>
      <c r="B487" s="14"/>
      <c r="C487" s="14" t="s">
        <v>119</v>
      </c>
      <c r="D487" s="96" t="s">
        <v>92</v>
      </c>
      <c r="E487" s="41"/>
      <c r="F487" s="41"/>
      <c r="G487" s="5">
        <v>206575</v>
      </c>
      <c r="H487" s="5">
        <v>206575</v>
      </c>
      <c r="I487" s="5">
        <v>206575</v>
      </c>
      <c r="J487" s="5">
        <v>206575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0</v>
      </c>
      <c r="S487" s="62">
        <v>0</v>
      </c>
      <c r="T487" s="62">
        <v>0</v>
      </c>
    </row>
    <row r="488" spans="1:20" ht="19.5" customHeight="1" hidden="1">
      <c r="A488" s="9"/>
      <c r="B488" s="14"/>
      <c r="C488" s="14" t="s">
        <v>144</v>
      </c>
      <c r="D488" s="96" t="s">
        <v>93</v>
      </c>
      <c r="E488" s="41"/>
      <c r="F488" s="41"/>
      <c r="G488" s="5">
        <v>16500</v>
      </c>
      <c r="H488" s="5">
        <v>16500</v>
      </c>
      <c r="I488" s="5">
        <v>16500</v>
      </c>
      <c r="J488" s="5">
        <v>16500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0</v>
      </c>
      <c r="Q488" s="62">
        <v>0</v>
      </c>
      <c r="R488" s="62">
        <v>0</v>
      </c>
      <c r="S488" s="62">
        <v>0</v>
      </c>
      <c r="T488" s="62">
        <v>0</v>
      </c>
    </row>
    <row r="489" spans="1:20" ht="19.5" customHeight="1" hidden="1">
      <c r="A489" s="9"/>
      <c r="B489" s="14"/>
      <c r="C489" s="14" t="s">
        <v>54</v>
      </c>
      <c r="D489" s="96" t="s">
        <v>59</v>
      </c>
      <c r="E489" s="41"/>
      <c r="F489" s="41"/>
      <c r="G489" s="5">
        <v>33867</v>
      </c>
      <c r="H489" s="5">
        <v>33867</v>
      </c>
      <c r="I489" s="5">
        <v>33867</v>
      </c>
      <c r="J489" s="5">
        <v>33867</v>
      </c>
      <c r="K489" s="62">
        <v>0</v>
      </c>
      <c r="L489" s="62">
        <v>0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0</v>
      </c>
      <c r="S489" s="62">
        <v>0</v>
      </c>
      <c r="T489" s="62">
        <v>0</v>
      </c>
    </row>
    <row r="490" spans="1:20" ht="19.5" customHeight="1" hidden="1">
      <c r="A490" s="9"/>
      <c r="B490" s="14"/>
      <c r="C490" s="14" t="s">
        <v>55</v>
      </c>
      <c r="D490" s="96" t="s">
        <v>94</v>
      </c>
      <c r="E490" s="41"/>
      <c r="F490" s="41"/>
      <c r="G490" s="5">
        <v>5463</v>
      </c>
      <c r="H490" s="5">
        <v>5463</v>
      </c>
      <c r="I490" s="5">
        <v>5463</v>
      </c>
      <c r="J490" s="5">
        <v>5463</v>
      </c>
      <c r="K490" s="62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</row>
    <row r="491" spans="1:20" ht="19.5" customHeight="1" hidden="1">
      <c r="A491" s="9"/>
      <c r="B491" s="14"/>
      <c r="C491" s="14" t="s">
        <v>56</v>
      </c>
      <c r="D491" s="96" t="s">
        <v>148</v>
      </c>
      <c r="E491" s="41"/>
      <c r="F491" s="41"/>
      <c r="G491" s="5">
        <v>650</v>
      </c>
      <c r="H491" s="5">
        <v>650</v>
      </c>
      <c r="I491" s="5">
        <v>650</v>
      </c>
      <c r="J491" s="5">
        <v>650</v>
      </c>
      <c r="K491" s="62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</row>
    <row r="492" spans="1:20" ht="19.5" customHeight="1" hidden="1">
      <c r="A492" s="9"/>
      <c r="B492" s="14"/>
      <c r="C492" s="14" t="s">
        <v>75</v>
      </c>
      <c r="D492" s="96" t="s">
        <v>61</v>
      </c>
      <c r="E492" s="41"/>
      <c r="F492" s="41"/>
      <c r="G492" s="5">
        <v>5000</v>
      </c>
      <c r="H492" s="5">
        <v>5000</v>
      </c>
      <c r="I492" s="5">
        <v>5000</v>
      </c>
      <c r="J492" s="62">
        <v>0</v>
      </c>
      <c r="K492" s="5">
        <v>5000</v>
      </c>
      <c r="L492" s="62">
        <v>0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</row>
    <row r="493" spans="1:20" ht="19.5" customHeight="1" hidden="1">
      <c r="A493" s="9"/>
      <c r="B493" s="14"/>
      <c r="C493" s="14">
        <v>4270</v>
      </c>
      <c r="D493" s="96" t="s">
        <v>62</v>
      </c>
      <c r="E493" s="41"/>
      <c r="F493" s="41"/>
      <c r="G493" s="5">
        <v>500</v>
      </c>
      <c r="H493" s="5">
        <v>500</v>
      </c>
      <c r="I493" s="5">
        <v>500</v>
      </c>
      <c r="J493" s="62">
        <v>0</v>
      </c>
      <c r="K493" s="5">
        <v>500</v>
      </c>
      <c r="L493" s="62">
        <v>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</row>
    <row r="494" spans="1:20" ht="19.5" customHeight="1" hidden="1">
      <c r="A494" s="9"/>
      <c r="B494" s="14"/>
      <c r="C494" s="14" t="s">
        <v>76</v>
      </c>
      <c r="D494" s="96" t="s">
        <v>95</v>
      </c>
      <c r="E494" s="41"/>
      <c r="F494" s="41"/>
      <c r="G494" s="5">
        <v>1800</v>
      </c>
      <c r="H494" s="5">
        <v>1800</v>
      </c>
      <c r="I494" s="5">
        <v>1800</v>
      </c>
      <c r="J494" s="62">
        <v>0</v>
      </c>
      <c r="K494" s="5">
        <v>1800</v>
      </c>
      <c r="L494" s="62">
        <v>0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2">
        <v>0</v>
      </c>
    </row>
    <row r="495" spans="1:20" ht="19.5" customHeight="1" hidden="1">
      <c r="A495" s="9"/>
      <c r="B495" s="14"/>
      <c r="C495" s="14" t="s">
        <v>72</v>
      </c>
      <c r="D495" s="96" t="s">
        <v>63</v>
      </c>
      <c r="E495" s="41"/>
      <c r="F495" s="41"/>
      <c r="G495" s="5">
        <v>8000</v>
      </c>
      <c r="H495" s="5">
        <v>8000</v>
      </c>
      <c r="I495" s="5">
        <v>8000</v>
      </c>
      <c r="J495" s="62">
        <v>0</v>
      </c>
      <c r="K495" s="5">
        <v>8000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</row>
    <row r="496" spans="1:20" ht="25.5" hidden="1">
      <c r="A496" s="9"/>
      <c r="B496" s="14"/>
      <c r="C496" s="14">
        <v>4360</v>
      </c>
      <c r="D496" s="96" t="s">
        <v>187</v>
      </c>
      <c r="E496" s="41"/>
      <c r="F496" s="41"/>
      <c r="G496" s="5">
        <v>500</v>
      </c>
      <c r="H496" s="5">
        <v>500</v>
      </c>
      <c r="I496" s="5">
        <v>500</v>
      </c>
      <c r="J496" s="62">
        <v>0</v>
      </c>
      <c r="K496" s="5">
        <v>500</v>
      </c>
      <c r="L496" s="62">
        <v>0</v>
      </c>
      <c r="M496" s="62">
        <v>0</v>
      </c>
      <c r="N496" s="62">
        <v>0</v>
      </c>
      <c r="O496" s="62">
        <v>0</v>
      </c>
      <c r="P496" s="62">
        <v>0</v>
      </c>
      <c r="Q496" s="62">
        <v>0</v>
      </c>
      <c r="R496" s="62">
        <v>0</v>
      </c>
      <c r="S496" s="62">
        <v>0</v>
      </c>
      <c r="T496" s="62">
        <v>0</v>
      </c>
    </row>
    <row r="497" spans="1:20" ht="19.5" customHeight="1" hidden="1">
      <c r="A497" s="9"/>
      <c r="B497" s="14"/>
      <c r="C497" s="14" t="s">
        <v>145</v>
      </c>
      <c r="D497" s="96" t="s">
        <v>155</v>
      </c>
      <c r="E497" s="41"/>
      <c r="F497" s="41"/>
      <c r="G497" s="5">
        <v>18000</v>
      </c>
      <c r="H497" s="5">
        <v>18000</v>
      </c>
      <c r="I497" s="5">
        <v>18000</v>
      </c>
      <c r="J497" s="62">
        <v>0</v>
      </c>
      <c r="K497" s="5">
        <v>18000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0</v>
      </c>
      <c r="R497" s="62">
        <v>0</v>
      </c>
      <c r="S497" s="62">
        <v>0</v>
      </c>
      <c r="T497" s="62">
        <v>0</v>
      </c>
    </row>
    <row r="498" spans="1:20" ht="25.5" hidden="1">
      <c r="A498" s="9"/>
      <c r="B498" s="37"/>
      <c r="C498" s="37">
        <v>6050</v>
      </c>
      <c r="D498" s="103" t="s">
        <v>71</v>
      </c>
      <c r="E498" s="135"/>
      <c r="F498" s="135"/>
      <c r="G498" s="38">
        <v>5000</v>
      </c>
      <c r="H498" s="38">
        <v>0</v>
      </c>
      <c r="I498" s="38">
        <v>0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0</v>
      </c>
      <c r="Q498" s="62">
        <v>5000</v>
      </c>
      <c r="R498" s="62">
        <v>5000</v>
      </c>
      <c r="S498" s="62">
        <v>0</v>
      </c>
      <c r="T498" s="62">
        <v>0</v>
      </c>
    </row>
    <row r="499" spans="1:20" ht="12.75" hidden="1">
      <c r="A499" s="39"/>
      <c r="B499" s="40"/>
      <c r="C499" s="40"/>
      <c r="D499" s="104"/>
      <c r="E499" s="136"/>
      <c r="F499" s="136"/>
      <c r="G499" s="5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</row>
    <row r="500" spans="1:20" s="49" customFormat="1" ht="25.5" hidden="1">
      <c r="A500" s="33">
        <v>921</v>
      </c>
      <c r="B500" s="28"/>
      <c r="C500" s="28"/>
      <c r="D500" s="98" t="s">
        <v>20</v>
      </c>
      <c r="E500" s="126"/>
      <c r="F500" s="126"/>
      <c r="G500" s="7">
        <f>G501+G507+G509</f>
        <v>639000</v>
      </c>
      <c r="H500" s="7">
        <f aca="true" t="shared" si="65" ref="H500:T500">H501+H507+H509</f>
        <v>634000</v>
      </c>
      <c r="I500" s="7">
        <f t="shared" si="65"/>
        <v>32500</v>
      </c>
      <c r="J500" s="7">
        <f t="shared" si="65"/>
        <v>8000</v>
      </c>
      <c r="K500" s="7">
        <f t="shared" si="65"/>
        <v>24500</v>
      </c>
      <c r="L500" s="7">
        <f t="shared" si="65"/>
        <v>601500</v>
      </c>
      <c r="M500" s="7">
        <f t="shared" si="65"/>
        <v>0</v>
      </c>
      <c r="N500" s="7">
        <f t="shared" si="65"/>
        <v>0</v>
      </c>
      <c r="O500" s="7">
        <f t="shared" si="65"/>
        <v>0</v>
      </c>
      <c r="P500" s="7">
        <f t="shared" si="65"/>
        <v>0</v>
      </c>
      <c r="Q500" s="7">
        <f t="shared" si="65"/>
        <v>5000</v>
      </c>
      <c r="R500" s="7">
        <f t="shared" si="65"/>
        <v>5000</v>
      </c>
      <c r="S500" s="7">
        <f t="shared" si="65"/>
        <v>0</v>
      </c>
      <c r="T500" s="7">
        <f t="shared" si="65"/>
        <v>0</v>
      </c>
    </row>
    <row r="501" spans="1:20" s="81" customFormat="1" ht="25.5" hidden="1">
      <c r="A501" s="45"/>
      <c r="B501" s="46">
        <v>92105</v>
      </c>
      <c r="C501" s="46"/>
      <c r="D501" s="95" t="s">
        <v>21</v>
      </c>
      <c r="E501" s="124"/>
      <c r="F501" s="124"/>
      <c r="G501" s="48">
        <f>SUM(G502:G506)</f>
        <v>32500</v>
      </c>
      <c r="H501" s="48">
        <f aca="true" t="shared" si="66" ref="H501:T501">SUM(H502:H506)</f>
        <v>32500</v>
      </c>
      <c r="I501" s="48">
        <f t="shared" si="66"/>
        <v>32500</v>
      </c>
      <c r="J501" s="48">
        <f t="shared" si="66"/>
        <v>8000</v>
      </c>
      <c r="K501" s="48">
        <f t="shared" si="66"/>
        <v>24500</v>
      </c>
      <c r="L501" s="48">
        <f t="shared" si="66"/>
        <v>0</v>
      </c>
      <c r="M501" s="48">
        <f t="shared" si="66"/>
        <v>0</v>
      </c>
      <c r="N501" s="48">
        <f t="shared" si="66"/>
        <v>0</v>
      </c>
      <c r="O501" s="48">
        <f t="shared" si="66"/>
        <v>0</v>
      </c>
      <c r="P501" s="48">
        <f t="shared" si="66"/>
        <v>0</v>
      </c>
      <c r="Q501" s="48">
        <f t="shared" si="66"/>
        <v>0</v>
      </c>
      <c r="R501" s="48">
        <f t="shared" si="66"/>
        <v>0</v>
      </c>
      <c r="S501" s="48">
        <f t="shared" si="66"/>
        <v>0</v>
      </c>
      <c r="T501" s="48">
        <f t="shared" si="66"/>
        <v>0</v>
      </c>
    </row>
    <row r="502" spans="1:20" ht="19.5" customHeight="1" hidden="1">
      <c r="A502" s="13"/>
      <c r="B502" s="14"/>
      <c r="C502" s="14" t="s">
        <v>56</v>
      </c>
      <c r="D502" s="96" t="s">
        <v>148</v>
      </c>
      <c r="E502" s="41"/>
      <c r="F502" s="41"/>
      <c r="G502" s="5">
        <v>8000</v>
      </c>
      <c r="H502" s="62">
        <v>8000</v>
      </c>
      <c r="I502" s="62">
        <v>8000</v>
      </c>
      <c r="J502" s="62">
        <v>8000</v>
      </c>
      <c r="K502" s="62">
        <v>0</v>
      </c>
      <c r="L502" s="62">
        <v>0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</row>
    <row r="503" spans="1:20" ht="19.5" customHeight="1" hidden="1">
      <c r="A503" s="13"/>
      <c r="B503" s="14"/>
      <c r="C503" s="14" t="s">
        <v>75</v>
      </c>
      <c r="D503" s="96" t="s">
        <v>61</v>
      </c>
      <c r="E503" s="41"/>
      <c r="F503" s="41"/>
      <c r="G503" s="5">
        <v>10000</v>
      </c>
      <c r="H503" s="62">
        <v>10000</v>
      </c>
      <c r="I503" s="62">
        <v>10000</v>
      </c>
      <c r="J503" s="62">
        <v>0</v>
      </c>
      <c r="K503" s="62">
        <v>10000</v>
      </c>
      <c r="L503" s="62">
        <v>0</v>
      </c>
      <c r="M503" s="62">
        <v>0</v>
      </c>
      <c r="N503" s="62">
        <v>0</v>
      </c>
      <c r="O503" s="62">
        <v>0</v>
      </c>
      <c r="P503" s="62">
        <v>0</v>
      </c>
      <c r="Q503" s="62">
        <v>0</v>
      </c>
      <c r="R503" s="62">
        <v>0</v>
      </c>
      <c r="S503" s="62">
        <v>0</v>
      </c>
      <c r="T503" s="62">
        <v>0</v>
      </c>
    </row>
    <row r="504" spans="1:20" ht="19.5" customHeight="1" hidden="1">
      <c r="A504" s="13"/>
      <c r="B504" s="14"/>
      <c r="C504" s="14" t="s">
        <v>66</v>
      </c>
      <c r="D504" s="96" t="s">
        <v>69</v>
      </c>
      <c r="E504" s="41"/>
      <c r="F504" s="41"/>
      <c r="G504" s="5">
        <v>1000</v>
      </c>
      <c r="H504" s="62">
        <v>1000</v>
      </c>
      <c r="I504" s="62">
        <v>1000</v>
      </c>
      <c r="J504" s="62">
        <v>0</v>
      </c>
      <c r="K504" s="62">
        <v>1000</v>
      </c>
      <c r="L504" s="62">
        <v>0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</row>
    <row r="505" spans="1:20" ht="19.5" customHeight="1" hidden="1">
      <c r="A505" s="13"/>
      <c r="B505" s="14"/>
      <c r="C505" s="14">
        <v>4300</v>
      </c>
      <c r="D505" s="96" t="s">
        <v>63</v>
      </c>
      <c r="E505" s="41"/>
      <c r="F505" s="41"/>
      <c r="G505" s="5">
        <v>12000</v>
      </c>
      <c r="H505" s="62">
        <v>12000</v>
      </c>
      <c r="I505" s="62">
        <v>12000</v>
      </c>
      <c r="J505" s="62">
        <v>0</v>
      </c>
      <c r="K505" s="62">
        <v>12000</v>
      </c>
      <c r="L505" s="62">
        <v>0</v>
      </c>
      <c r="M505" s="62">
        <v>0</v>
      </c>
      <c r="N505" s="62">
        <v>0</v>
      </c>
      <c r="O505" s="62">
        <v>0</v>
      </c>
      <c r="P505" s="62">
        <v>0</v>
      </c>
      <c r="Q505" s="62">
        <v>0</v>
      </c>
      <c r="R505" s="62">
        <v>0</v>
      </c>
      <c r="S505" s="62">
        <v>0</v>
      </c>
      <c r="T505" s="62">
        <v>0</v>
      </c>
    </row>
    <row r="506" spans="1:20" ht="19.5" customHeight="1" hidden="1">
      <c r="A506" s="13"/>
      <c r="B506" s="14"/>
      <c r="C506" s="14" t="s">
        <v>57</v>
      </c>
      <c r="D506" s="96" t="s">
        <v>64</v>
      </c>
      <c r="E506" s="41"/>
      <c r="F506" s="41"/>
      <c r="G506" s="5">
        <v>1500</v>
      </c>
      <c r="H506" s="62">
        <v>1500</v>
      </c>
      <c r="I506" s="62">
        <v>1500</v>
      </c>
      <c r="J506" s="62">
        <v>0</v>
      </c>
      <c r="K506" s="62">
        <v>1500</v>
      </c>
      <c r="L506" s="62">
        <v>0</v>
      </c>
      <c r="M506" s="62">
        <v>0</v>
      </c>
      <c r="N506" s="62">
        <v>0</v>
      </c>
      <c r="O506" s="62">
        <v>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</row>
    <row r="507" spans="1:20" s="81" customFormat="1" ht="25.5" hidden="1">
      <c r="A507" s="45"/>
      <c r="B507" s="46">
        <v>92109</v>
      </c>
      <c r="C507" s="46"/>
      <c r="D507" s="95" t="s">
        <v>22</v>
      </c>
      <c r="E507" s="124"/>
      <c r="F507" s="124"/>
      <c r="G507" s="48">
        <f>G508</f>
        <v>282500</v>
      </c>
      <c r="H507" s="48">
        <f aca="true" t="shared" si="67" ref="H507:T507">H508</f>
        <v>282500</v>
      </c>
      <c r="I507" s="48">
        <f t="shared" si="67"/>
        <v>0</v>
      </c>
      <c r="J507" s="48">
        <f t="shared" si="67"/>
        <v>0</v>
      </c>
      <c r="K507" s="48">
        <f t="shared" si="67"/>
        <v>0</v>
      </c>
      <c r="L507" s="48">
        <f t="shared" si="67"/>
        <v>282500</v>
      </c>
      <c r="M507" s="48">
        <f t="shared" si="67"/>
        <v>0</v>
      </c>
      <c r="N507" s="48">
        <f t="shared" si="67"/>
        <v>0</v>
      </c>
      <c r="O507" s="48">
        <f t="shared" si="67"/>
        <v>0</v>
      </c>
      <c r="P507" s="48">
        <f t="shared" si="67"/>
        <v>0</v>
      </c>
      <c r="Q507" s="48">
        <f t="shared" si="67"/>
        <v>0</v>
      </c>
      <c r="R507" s="48">
        <f t="shared" si="67"/>
        <v>0</v>
      </c>
      <c r="S507" s="48">
        <f t="shared" si="67"/>
        <v>0</v>
      </c>
      <c r="T507" s="48">
        <f t="shared" si="67"/>
        <v>0</v>
      </c>
    </row>
    <row r="508" spans="1:20" ht="25.5" hidden="1">
      <c r="A508" s="13"/>
      <c r="B508" s="14"/>
      <c r="C508" s="14" t="s">
        <v>176</v>
      </c>
      <c r="D508" s="96" t="s">
        <v>183</v>
      </c>
      <c r="E508" s="41"/>
      <c r="F508" s="41"/>
      <c r="G508" s="5">
        <v>282500</v>
      </c>
      <c r="H508" s="62">
        <v>282500</v>
      </c>
      <c r="I508" s="62">
        <v>0</v>
      </c>
      <c r="J508" s="62">
        <v>0</v>
      </c>
      <c r="K508" s="62">
        <v>0</v>
      </c>
      <c r="L508" s="62">
        <v>282500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0</v>
      </c>
      <c r="S508" s="62">
        <v>0</v>
      </c>
      <c r="T508" s="62">
        <v>0</v>
      </c>
    </row>
    <row r="509" spans="1:20" s="81" customFormat="1" ht="19.5" customHeight="1" hidden="1">
      <c r="A509" s="45"/>
      <c r="B509" s="46">
        <v>92116</v>
      </c>
      <c r="C509" s="46"/>
      <c r="D509" s="95" t="s">
        <v>23</v>
      </c>
      <c r="E509" s="124"/>
      <c r="F509" s="124"/>
      <c r="G509" s="48">
        <f>G510+G511</f>
        <v>324000</v>
      </c>
      <c r="H509" s="48">
        <f aca="true" t="shared" si="68" ref="H509:T509">H510+H511</f>
        <v>319000</v>
      </c>
      <c r="I509" s="48">
        <f t="shared" si="68"/>
        <v>0</v>
      </c>
      <c r="J509" s="48">
        <f t="shared" si="68"/>
        <v>0</v>
      </c>
      <c r="K509" s="48">
        <f t="shared" si="68"/>
        <v>0</v>
      </c>
      <c r="L509" s="48">
        <f t="shared" si="68"/>
        <v>319000</v>
      </c>
      <c r="M509" s="48">
        <f t="shared" si="68"/>
        <v>0</v>
      </c>
      <c r="N509" s="48">
        <f t="shared" si="68"/>
        <v>0</v>
      </c>
      <c r="O509" s="48">
        <f t="shared" si="68"/>
        <v>0</v>
      </c>
      <c r="P509" s="48">
        <f t="shared" si="68"/>
        <v>0</v>
      </c>
      <c r="Q509" s="48">
        <f t="shared" si="68"/>
        <v>5000</v>
      </c>
      <c r="R509" s="48">
        <f t="shared" si="68"/>
        <v>5000</v>
      </c>
      <c r="S509" s="48">
        <f t="shared" si="68"/>
        <v>0</v>
      </c>
      <c r="T509" s="48">
        <f t="shared" si="68"/>
        <v>0</v>
      </c>
    </row>
    <row r="510" spans="1:20" ht="25.5" hidden="1">
      <c r="A510" s="13"/>
      <c r="B510" s="14"/>
      <c r="C510" s="14" t="s">
        <v>176</v>
      </c>
      <c r="D510" s="96" t="s">
        <v>183</v>
      </c>
      <c r="E510" s="41"/>
      <c r="F510" s="41"/>
      <c r="G510" s="5">
        <v>319000</v>
      </c>
      <c r="H510" s="62">
        <v>319000</v>
      </c>
      <c r="I510" s="62">
        <v>0</v>
      </c>
      <c r="J510" s="62">
        <v>0</v>
      </c>
      <c r="K510" s="62">
        <v>0</v>
      </c>
      <c r="L510" s="62">
        <v>319000</v>
      </c>
      <c r="M510" s="62">
        <v>0</v>
      </c>
      <c r="N510" s="62">
        <v>0</v>
      </c>
      <c r="O510" s="62">
        <v>0</v>
      </c>
      <c r="P510" s="62">
        <v>0</v>
      </c>
      <c r="Q510" s="62">
        <v>0</v>
      </c>
      <c r="R510" s="62">
        <v>0</v>
      </c>
      <c r="S510" s="62">
        <v>0</v>
      </c>
      <c r="T510" s="62">
        <v>0</v>
      </c>
    </row>
    <row r="511" spans="1:20" ht="62.25" customHeight="1" hidden="1">
      <c r="A511" s="13"/>
      <c r="B511" s="14"/>
      <c r="C511" s="14">
        <v>6220</v>
      </c>
      <c r="D511" s="101" t="s">
        <v>263</v>
      </c>
      <c r="E511" s="132"/>
      <c r="F511" s="132"/>
      <c r="G511" s="5">
        <v>5000</v>
      </c>
      <c r="H511" s="62">
        <v>0</v>
      </c>
      <c r="I511" s="62">
        <v>0</v>
      </c>
      <c r="J511" s="62">
        <v>0</v>
      </c>
      <c r="K511" s="62">
        <v>0</v>
      </c>
      <c r="L511" s="62">
        <v>0</v>
      </c>
      <c r="M511" s="62">
        <v>0</v>
      </c>
      <c r="N511" s="62">
        <v>0</v>
      </c>
      <c r="O511" s="62">
        <v>0</v>
      </c>
      <c r="P511" s="62">
        <v>0</v>
      </c>
      <c r="Q511" s="62">
        <v>5000</v>
      </c>
      <c r="R511" s="62">
        <v>5000</v>
      </c>
      <c r="S511" s="62">
        <v>0</v>
      </c>
      <c r="T511" s="62">
        <v>0</v>
      </c>
    </row>
    <row r="512" spans="1:20" ht="12.75" hidden="1">
      <c r="A512" s="25"/>
      <c r="B512" s="32"/>
      <c r="C512" s="32"/>
      <c r="D512" s="102"/>
      <c r="E512" s="137"/>
      <c r="F512" s="137"/>
      <c r="G512" s="5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</row>
    <row r="513" spans="1:20" ht="19.5" customHeight="1" hidden="1">
      <c r="A513" s="9">
        <v>926</v>
      </c>
      <c r="B513" s="10"/>
      <c r="C513" s="10"/>
      <c r="D513" s="94" t="s">
        <v>24</v>
      </c>
      <c r="E513" s="43">
        <f>E514+E530+E532</f>
        <v>0</v>
      </c>
      <c r="F513" s="43">
        <f aca="true" t="shared" si="69" ref="F513:T513">F514+F530+F532</f>
        <v>0</v>
      </c>
      <c r="G513" s="43">
        <f t="shared" si="69"/>
        <v>332396</v>
      </c>
      <c r="H513" s="43">
        <f t="shared" si="69"/>
        <v>250830</v>
      </c>
      <c r="I513" s="43">
        <f t="shared" si="69"/>
        <v>130330</v>
      </c>
      <c r="J513" s="43">
        <f t="shared" si="69"/>
        <v>65590</v>
      </c>
      <c r="K513" s="43">
        <f t="shared" si="69"/>
        <v>64740</v>
      </c>
      <c r="L513" s="43">
        <f t="shared" si="69"/>
        <v>120000</v>
      </c>
      <c r="M513" s="43">
        <f t="shared" si="69"/>
        <v>500</v>
      </c>
      <c r="N513" s="43">
        <f t="shared" si="69"/>
        <v>0</v>
      </c>
      <c r="O513" s="43">
        <f t="shared" si="69"/>
        <v>0</v>
      </c>
      <c r="P513" s="43">
        <f t="shared" si="69"/>
        <v>0</v>
      </c>
      <c r="Q513" s="43">
        <f t="shared" si="69"/>
        <v>81566</v>
      </c>
      <c r="R513" s="43">
        <f t="shared" si="69"/>
        <v>81566</v>
      </c>
      <c r="S513" s="43">
        <f t="shared" si="69"/>
        <v>0</v>
      </c>
      <c r="T513" s="43">
        <f t="shared" si="69"/>
        <v>0</v>
      </c>
    </row>
    <row r="514" spans="1:20" s="81" customFormat="1" ht="19.5" customHeight="1" hidden="1">
      <c r="A514" s="45"/>
      <c r="B514" s="46">
        <v>92601</v>
      </c>
      <c r="C514" s="46"/>
      <c r="D514" s="95" t="s">
        <v>205</v>
      </c>
      <c r="E514" s="124"/>
      <c r="F514" s="124"/>
      <c r="G514" s="47">
        <f>SUM(G515:G529)</f>
        <v>130830</v>
      </c>
      <c r="H514" s="47">
        <f aca="true" t="shared" si="70" ref="H514:T514">SUM(H515:H529)</f>
        <v>130830</v>
      </c>
      <c r="I514" s="47">
        <f t="shared" si="70"/>
        <v>130330</v>
      </c>
      <c r="J514" s="47">
        <f t="shared" si="70"/>
        <v>65590</v>
      </c>
      <c r="K514" s="47">
        <f t="shared" si="70"/>
        <v>64740</v>
      </c>
      <c r="L514" s="47">
        <f t="shared" si="70"/>
        <v>0</v>
      </c>
      <c r="M514" s="47">
        <f t="shared" si="70"/>
        <v>500</v>
      </c>
      <c r="N514" s="47">
        <f t="shared" si="70"/>
        <v>0</v>
      </c>
      <c r="O514" s="47">
        <f t="shared" si="70"/>
        <v>0</v>
      </c>
      <c r="P514" s="47">
        <f t="shared" si="70"/>
        <v>0</v>
      </c>
      <c r="Q514" s="47">
        <f t="shared" si="70"/>
        <v>0</v>
      </c>
      <c r="R514" s="47">
        <f t="shared" si="70"/>
        <v>0</v>
      </c>
      <c r="S514" s="47">
        <f t="shared" si="70"/>
        <v>0</v>
      </c>
      <c r="T514" s="47">
        <f t="shared" si="70"/>
        <v>0</v>
      </c>
    </row>
    <row r="515" spans="1:20" ht="25.5" hidden="1">
      <c r="A515" s="23"/>
      <c r="B515" s="24"/>
      <c r="C515" s="24">
        <v>3020</v>
      </c>
      <c r="D515" s="99" t="s">
        <v>106</v>
      </c>
      <c r="E515" s="44"/>
      <c r="F515" s="44"/>
      <c r="G515" s="21">
        <v>500</v>
      </c>
      <c r="H515" s="21">
        <v>500</v>
      </c>
      <c r="I515" s="21">
        <v>0</v>
      </c>
      <c r="J515" s="62">
        <v>0</v>
      </c>
      <c r="K515" s="62">
        <v>0</v>
      </c>
      <c r="L515" s="62">
        <v>0</v>
      </c>
      <c r="M515" s="62">
        <v>500</v>
      </c>
      <c r="N515" s="62">
        <v>0</v>
      </c>
      <c r="O515" s="62">
        <v>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</row>
    <row r="516" spans="1:20" ht="25.5" hidden="1">
      <c r="A516" s="23"/>
      <c r="B516" s="24"/>
      <c r="C516" s="24">
        <v>4010</v>
      </c>
      <c r="D516" s="99" t="s">
        <v>92</v>
      </c>
      <c r="E516" s="44"/>
      <c r="F516" s="44"/>
      <c r="G516" s="21">
        <v>48516</v>
      </c>
      <c r="H516" s="21">
        <v>48516</v>
      </c>
      <c r="I516" s="21">
        <v>48516</v>
      </c>
      <c r="J516" s="21">
        <v>48516</v>
      </c>
      <c r="K516" s="62">
        <v>0</v>
      </c>
      <c r="L516" s="62">
        <v>0</v>
      </c>
      <c r="M516" s="62">
        <v>0</v>
      </c>
      <c r="N516" s="62">
        <v>0</v>
      </c>
      <c r="O516" s="62">
        <v>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</row>
    <row r="517" spans="1:20" ht="19.5" customHeight="1" hidden="1">
      <c r="A517" s="23"/>
      <c r="B517" s="24"/>
      <c r="C517" s="24">
        <v>4040</v>
      </c>
      <c r="D517" s="99" t="s">
        <v>93</v>
      </c>
      <c r="E517" s="44"/>
      <c r="F517" s="44"/>
      <c r="G517" s="21">
        <v>2989</v>
      </c>
      <c r="H517" s="21">
        <v>2989</v>
      </c>
      <c r="I517" s="21">
        <v>2989</v>
      </c>
      <c r="J517" s="21">
        <v>2989</v>
      </c>
      <c r="K517" s="62">
        <v>0</v>
      </c>
      <c r="L517" s="62">
        <v>0</v>
      </c>
      <c r="M517" s="62">
        <v>0</v>
      </c>
      <c r="N517" s="62">
        <v>0</v>
      </c>
      <c r="O517" s="62">
        <v>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</row>
    <row r="518" spans="1:20" ht="19.5" customHeight="1" hidden="1">
      <c r="A518" s="23"/>
      <c r="B518" s="24"/>
      <c r="C518" s="24">
        <v>4110</v>
      </c>
      <c r="D518" s="99" t="s">
        <v>59</v>
      </c>
      <c r="E518" s="44"/>
      <c r="F518" s="44"/>
      <c r="G518" s="21">
        <v>7823</v>
      </c>
      <c r="H518" s="21">
        <v>7823</v>
      </c>
      <c r="I518" s="21">
        <v>7823</v>
      </c>
      <c r="J518" s="21">
        <v>7823</v>
      </c>
      <c r="K518" s="62">
        <v>0</v>
      </c>
      <c r="L518" s="62">
        <v>0</v>
      </c>
      <c r="M518" s="62">
        <v>0</v>
      </c>
      <c r="N518" s="62">
        <v>0</v>
      </c>
      <c r="O518" s="62">
        <v>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</row>
    <row r="519" spans="1:20" ht="19.5" customHeight="1" hidden="1">
      <c r="A519" s="23"/>
      <c r="B519" s="24"/>
      <c r="C519" s="24">
        <v>4120</v>
      </c>
      <c r="D519" s="99" t="s">
        <v>94</v>
      </c>
      <c r="E519" s="44"/>
      <c r="F519" s="44"/>
      <c r="G519" s="21">
        <v>1262</v>
      </c>
      <c r="H519" s="21">
        <v>1262</v>
      </c>
      <c r="I519" s="21">
        <v>1262</v>
      </c>
      <c r="J519" s="21">
        <v>1262</v>
      </c>
      <c r="K519" s="62">
        <v>0</v>
      </c>
      <c r="L519" s="62">
        <v>0</v>
      </c>
      <c r="M519" s="62">
        <v>0</v>
      </c>
      <c r="N519" s="62">
        <v>0</v>
      </c>
      <c r="O519" s="62">
        <v>0</v>
      </c>
      <c r="P519" s="62">
        <v>0</v>
      </c>
      <c r="Q519" s="62">
        <v>0</v>
      </c>
      <c r="R519" s="62">
        <v>0</v>
      </c>
      <c r="S519" s="62">
        <v>0</v>
      </c>
      <c r="T519" s="62">
        <v>0</v>
      </c>
    </row>
    <row r="520" spans="1:20" ht="19.5" customHeight="1" hidden="1">
      <c r="A520" s="23"/>
      <c r="B520" s="24"/>
      <c r="C520" s="24">
        <v>4170</v>
      </c>
      <c r="D520" s="99" t="s">
        <v>60</v>
      </c>
      <c r="E520" s="44"/>
      <c r="F520" s="44"/>
      <c r="G520" s="21">
        <v>5000</v>
      </c>
      <c r="H520" s="21">
        <v>5000</v>
      </c>
      <c r="I520" s="21">
        <v>5000</v>
      </c>
      <c r="J520" s="21">
        <v>5000</v>
      </c>
      <c r="K520" s="62">
        <v>0</v>
      </c>
      <c r="L520" s="62">
        <v>0</v>
      </c>
      <c r="M520" s="62">
        <v>0</v>
      </c>
      <c r="N520" s="62">
        <v>0</v>
      </c>
      <c r="O520" s="62">
        <v>0</v>
      </c>
      <c r="P520" s="62">
        <v>0</v>
      </c>
      <c r="Q520" s="62">
        <v>0</v>
      </c>
      <c r="R520" s="62">
        <v>0</v>
      </c>
      <c r="S520" s="62">
        <v>0</v>
      </c>
      <c r="T520" s="62">
        <v>0</v>
      </c>
    </row>
    <row r="521" spans="1:20" ht="19.5" customHeight="1" hidden="1">
      <c r="A521" s="23"/>
      <c r="B521" s="24"/>
      <c r="C521" s="24">
        <v>4210</v>
      </c>
      <c r="D521" s="99" t="s">
        <v>61</v>
      </c>
      <c r="E521" s="44"/>
      <c r="F521" s="44"/>
      <c r="G521" s="21">
        <v>30000</v>
      </c>
      <c r="H521" s="21">
        <v>30000</v>
      </c>
      <c r="I521" s="21">
        <v>30000</v>
      </c>
      <c r="J521" s="62">
        <v>0</v>
      </c>
      <c r="K521" s="21">
        <v>30000</v>
      </c>
      <c r="L521" s="62">
        <v>0</v>
      </c>
      <c r="M521" s="62">
        <v>0</v>
      </c>
      <c r="N521" s="62">
        <v>0</v>
      </c>
      <c r="O521" s="62">
        <v>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</row>
    <row r="522" spans="1:20" ht="25.5" customHeight="1" hidden="1">
      <c r="A522" s="23"/>
      <c r="B522" s="24"/>
      <c r="C522" s="24">
        <v>4230</v>
      </c>
      <c r="D522" s="99" t="s">
        <v>109</v>
      </c>
      <c r="E522" s="44"/>
      <c r="F522" s="44"/>
      <c r="G522" s="21">
        <v>1000</v>
      </c>
      <c r="H522" s="21">
        <v>1000</v>
      </c>
      <c r="I522" s="21">
        <v>1000</v>
      </c>
      <c r="J522" s="62">
        <v>0</v>
      </c>
      <c r="K522" s="21">
        <v>1000</v>
      </c>
      <c r="L522" s="62">
        <v>0</v>
      </c>
      <c r="M522" s="62">
        <v>0</v>
      </c>
      <c r="N522" s="62">
        <v>0</v>
      </c>
      <c r="O522" s="62">
        <v>0</v>
      </c>
      <c r="P522" s="62">
        <v>0</v>
      </c>
      <c r="Q522" s="62">
        <v>0</v>
      </c>
      <c r="R522" s="62">
        <v>0</v>
      </c>
      <c r="S522" s="62">
        <v>0</v>
      </c>
      <c r="T522" s="62">
        <v>0</v>
      </c>
    </row>
    <row r="523" spans="1:20" ht="19.5" customHeight="1" hidden="1">
      <c r="A523" s="23"/>
      <c r="B523" s="24"/>
      <c r="C523" s="24">
        <v>4260</v>
      </c>
      <c r="D523" s="99" t="s">
        <v>69</v>
      </c>
      <c r="E523" s="44"/>
      <c r="F523" s="44"/>
      <c r="G523" s="21">
        <v>16000</v>
      </c>
      <c r="H523" s="21">
        <v>16000</v>
      </c>
      <c r="I523" s="21">
        <v>16000</v>
      </c>
      <c r="J523" s="62">
        <v>0</v>
      </c>
      <c r="K523" s="21">
        <v>16000</v>
      </c>
      <c r="L523" s="62">
        <v>0</v>
      </c>
      <c r="M523" s="62">
        <v>0</v>
      </c>
      <c r="N523" s="62">
        <v>0</v>
      </c>
      <c r="O523" s="62">
        <v>0</v>
      </c>
      <c r="P523" s="62">
        <v>0</v>
      </c>
      <c r="Q523" s="62">
        <v>0</v>
      </c>
      <c r="R523" s="62">
        <v>0</v>
      </c>
      <c r="S523" s="62">
        <v>0</v>
      </c>
      <c r="T523" s="62">
        <v>0</v>
      </c>
    </row>
    <row r="524" spans="1:20" ht="19.5" customHeight="1" hidden="1">
      <c r="A524" s="23"/>
      <c r="B524" s="24"/>
      <c r="C524" s="24">
        <v>4270</v>
      </c>
      <c r="D524" s="99" t="s">
        <v>62</v>
      </c>
      <c r="E524" s="44"/>
      <c r="F524" s="44"/>
      <c r="G524" s="21">
        <v>1500</v>
      </c>
      <c r="H524" s="21">
        <v>1500</v>
      </c>
      <c r="I524" s="21">
        <v>1500</v>
      </c>
      <c r="J524" s="62">
        <v>0</v>
      </c>
      <c r="K524" s="21">
        <v>1500</v>
      </c>
      <c r="L524" s="62">
        <v>0</v>
      </c>
      <c r="M524" s="62">
        <v>0</v>
      </c>
      <c r="N524" s="62">
        <v>0</v>
      </c>
      <c r="O524" s="62">
        <v>0</v>
      </c>
      <c r="P524" s="62">
        <v>0</v>
      </c>
      <c r="Q524" s="62">
        <v>0</v>
      </c>
      <c r="R524" s="62">
        <v>0</v>
      </c>
      <c r="S524" s="62">
        <v>0</v>
      </c>
      <c r="T524" s="62">
        <v>0</v>
      </c>
    </row>
    <row r="525" spans="1:20" ht="19.5" customHeight="1" hidden="1">
      <c r="A525" s="23"/>
      <c r="B525" s="24"/>
      <c r="C525" s="24">
        <v>4280</v>
      </c>
      <c r="D525" s="99" t="s">
        <v>95</v>
      </c>
      <c r="E525" s="44"/>
      <c r="F525" s="44"/>
      <c r="G525" s="21">
        <v>0</v>
      </c>
      <c r="H525" s="21">
        <v>0</v>
      </c>
      <c r="I525" s="21">
        <v>0</v>
      </c>
      <c r="J525" s="62">
        <v>0</v>
      </c>
      <c r="K525" s="21">
        <v>0</v>
      </c>
      <c r="L525" s="62">
        <v>0</v>
      </c>
      <c r="M525" s="62">
        <v>0</v>
      </c>
      <c r="N525" s="62">
        <v>0</v>
      </c>
      <c r="O525" s="62">
        <v>0</v>
      </c>
      <c r="P525" s="62">
        <v>0</v>
      </c>
      <c r="Q525" s="62">
        <v>0</v>
      </c>
      <c r="R525" s="62">
        <v>0</v>
      </c>
      <c r="S525" s="62">
        <v>0</v>
      </c>
      <c r="T525" s="62">
        <v>0</v>
      </c>
    </row>
    <row r="526" spans="1:20" ht="19.5" customHeight="1" hidden="1">
      <c r="A526" s="23"/>
      <c r="B526" s="24"/>
      <c r="C526" s="24">
        <v>4300</v>
      </c>
      <c r="D526" s="99" t="s">
        <v>63</v>
      </c>
      <c r="E526" s="44"/>
      <c r="F526" s="44"/>
      <c r="G526" s="21">
        <v>11400</v>
      </c>
      <c r="H526" s="21">
        <v>11400</v>
      </c>
      <c r="I526" s="21">
        <v>11400</v>
      </c>
      <c r="J526" s="62">
        <v>0</v>
      </c>
      <c r="K526" s="21">
        <v>11400</v>
      </c>
      <c r="L526" s="62">
        <v>0</v>
      </c>
      <c r="M526" s="62">
        <v>0</v>
      </c>
      <c r="N526" s="62">
        <v>0</v>
      </c>
      <c r="O526" s="62">
        <v>0</v>
      </c>
      <c r="P526" s="62">
        <v>0</v>
      </c>
      <c r="Q526" s="62">
        <v>0</v>
      </c>
      <c r="R526" s="62">
        <v>0</v>
      </c>
      <c r="S526" s="62">
        <v>0</v>
      </c>
      <c r="T526" s="62">
        <v>0</v>
      </c>
    </row>
    <row r="527" spans="1:20" ht="25.5" customHeight="1" hidden="1">
      <c r="A527" s="23"/>
      <c r="B527" s="24"/>
      <c r="C527" s="24">
        <v>4370</v>
      </c>
      <c r="D527" s="96" t="s">
        <v>185</v>
      </c>
      <c r="E527" s="41"/>
      <c r="F527" s="41"/>
      <c r="G527" s="21">
        <v>1800</v>
      </c>
      <c r="H527" s="21">
        <v>1800</v>
      </c>
      <c r="I527" s="21">
        <v>1800</v>
      </c>
      <c r="J527" s="62">
        <v>0</v>
      </c>
      <c r="K527" s="21">
        <v>1800</v>
      </c>
      <c r="L527" s="62">
        <v>0</v>
      </c>
      <c r="M527" s="62">
        <v>0</v>
      </c>
      <c r="N527" s="62">
        <v>0</v>
      </c>
      <c r="O527" s="62">
        <v>0</v>
      </c>
      <c r="P527" s="62">
        <v>0</v>
      </c>
      <c r="Q527" s="62">
        <v>0</v>
      </c>
      <c r="R527" s="62">
        <v>0</v>
      </c>
      <c r="S527" s="62">
        <v>0</v>
      </c>
      <c r="T527" s="62">
        <v>0</v>
      </c>
    </row>
    <row r="528" spans="1:20" ht="19.5" customHeight="1" hidden="1">
      <c r="A528" s="23"/>
      <c r="B528" s="24"/>
      <c r="C528" s="24">
        <v>4430</v>
      </c>
      <c r="D528" s="96" t="s">
        <v>64</v>
      </c>
      <c r="E528" s="41"/>
      <c r="F528" s="41"/>
      <c r="G528" s="21">
        <v>1000</v>
      </c>
      <c r="H528" s="21">
        <v>1000</v>
      </c>
      <c r="I528" s="21">
        <v>1000</v>
      </c>
      <c r="J528" s="62">
        <v>0</v>
      </c>
      <c r="K528" s="21">
        <v>1000</v>
      </c>
      <c r="L528" s="62">
        <v>0</v>
      </c>
      <c r="M528" s="62">
        <v>0</v>
      </c>
      <c r="N528" s="62">
        <v>0</v>
      </c>
      <c r="O528" s="62">
        <v>0</v>
      </c>
      <c r="P528" s="62">
        <v>0</v>
      </c>
      <c r="Q528" s="62">
        <v>0</v>
      </c>
      <c r="R528" s="62">
        <v>0</v>
      </c>
      <c r="S528" s="62">
        <v>0</v>
      </c>
      <c r="T528" s="62">
        <v>0</v>
      </c>
    </row>
    <row r="529" spans="1:20" ht="19.5" customHeight="1" hidden="1">
      <c r="A529" s="23"/>
      <c r="B529" s="24"/>
      <c r="C529" s="24">
        <v>4440</v>
      </c>
      <c r="D529" s="96" t="s">
        <v>155</v>
      </c>
      <c r="E529" s="41"/>
      <c r="F529" s="41"/>
      <c r="G529" s="21">
        <v>2040</v>
      </c>
      <c r="H529" s="21">
        <v>2040</v>
      </c>
      <c r="I529" s="21">
        <v>2040</v>
      </c>
      <c r="J529" s="62">
        <v>0</v>
      </c>
      <c r="K529" s="21">
        <v>2040</v>
      </c>
      <c r="L529" s="62">
        <v>0</v>
      </c>
      <c r="M529" s="62">
        <v>0</v>
      </c>
      <c r="N529" s="62">
        <v>0</v>
      </c>
      <c r="O529" s="62">
        <v>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</row>
    <row r="530" spans="1:20" ht="25.5" hidden="1">
      <c r="A530" s="13"/>
      <c r="B530" s="14" t="s">
        <v>175</v>
      </c>
      <c r="C530" s="14"/>
      <c r="D530" s="96" t="s">
        <v>184</v>
      </c>
      <c r="E530" s="41"/>
      <c r="F530" s="41"/>
      <c r="G530" s="15">
        <f>G531</f>
        <v>120000</v>
      </c>
      <c r="H530" s="15">
        <f aca="true" t="shared" si="71" ref="H530:T530">H531</f>
        <v>120000</v>
      </c>
      <c r="I530" s="15">
        <f t="shared" si="71"/>
        <v>0</v>
      </c>
      <c r="J530" s="15">
        <f t="shared" si="71"/>
        <v>0</v>
      </c>
      <c r="K530" s="15">
        <f t="shared" si="71"/>
        <v>0</v>
      </c>
      <c r="L530" s="15">
        <f t="shared" si="71"/>
        <v>120000</v>
      </c>
      <c r="M530" s="15">
        <f t="shared" si="71"/>
        <v>0</v>
      </c>
      <c r="N530" s="15">
        <f t="shared" si="71"/>
        <v>0</v>
      </c>
      <c r="O530" s="15">
        <f t="shared" si="71"/>
        <v>0</v>
      </c>
      <c r="P530" s="15">
        <f t="shared" si="71"/>
        <v>0</v>
      </c>
      <c r="Q530" s="15">
        <f t="shared" si="71"/>
        <v>0</v>
      </c>
      <c r="R530" s="15">
        <f t="shared" si="71"/>
        <v>0</v>
      </c>
      <c r="S530" s="15">
        <f t="shared" si="71"/>
        <v>0</v>
      </c>
      <c r="T530" s="15">
        <f t="shared" si="71"/>
        <v>0</v>
      </c>
    </row>
    <row r="531" spans="1:20" ht="51" hidden="1">
      <c r="A531" s="13"/>
      <c r="B531" s="14"/>
      <c r="C531" s="14" t="s">
        <v>121</v>
      </c>
      <c r="D531" s="96" t="s">
        <v>179</v>
      </c>
      <c r="E531" s="41"/>
      <c r="F531" s="41"/>
      <c r="G531" s="5">
        <v>120000</v>
      </c>
      <c r="H531" s="62">
        <v>120000</v>
      </c>
      <c r="I531" s="62">
        <v>0</v>
      </c>
      <c r="J531" s="62">
        <v>0</v>
      </c>
      <c r="K531" s="62">
        <v>0</v>
      </c>
      <c r="L531" s="62">
        <v>120000</v>
      </c>
      <c r="M531" s="62">
        <v>0</v>
      </c>
      <c r="N531" s="62">
        <v>0</v>
      </c>
      <c r="O531" s="62">
        <v>0</v>
      </c>
      <c r="P531" s="62">
        <v>0</v>
      </c>
      <c r="Q531" s="62">
        <v>0</v>
      </c>
      <c r="R531" s="62">
        <v>0</v>
      </c>
      <c r="S531" s="62">
        <v>0</v>
      </c>
      <c r="T531" s="62">
        <v>0</v>
      </c>
    </row>
    <row r="532" spans="1:20" ht="19.5" customHeight="1" hidden="1">
      <c r="A532" s="13"/>
      <c r="B532" s="14">
        <v>92695</v>
      </c>
      <c r="C532" s="14"/>
      <c r="D532" s="96" t="s">
        <v>6</v>
      </c>
      <c r="E532" s="41"/>
      <c r="F532" s="41"/>
      <c r="G532" s="15">
        <f>SUM(G533)</f>
        <v>81566</v>
      </c>
      <c r="H532" s="15">
        <f aca="true" t="shared" si="72" ref="H532:T532">SUM(H533)</f>
        <v>0</v>
      </c>
      <c r="I532" s="15">
        <f t="shared" si="72"/>
        <v>0</v>
      </c>
      <c r="J532" s="15">
        <f t="shared" si="72"/>
        <v>0</v>
      </c>
      <c r="K532" s="15">
        <f t="shared" si="72"/>
        <v>0</v>
      </c>
      <c r="L532" s="15">
        <f t="shared" si="72"/>
        <v>0</v>
      </c>
      <c r="M532" s="15">
        <f t="shared" si="72"/>
        <v>0</v>
      </c>
      <c r="N532" s="15">
        <f t="shared" si="72"/>
        <v>0</v>
      </c>
      <c r="O532" s="15">
        <f t="shared" si="72"/>
        <v>0</v>
      </c>
      <c r="P532" s="15">
        <f t="shared" si="72"/>
        <v>0</v>
      </c>
      <c r="Q532" s="15">
        <f t="shared" si="72"/>
        <v>81566</v>
      </c>
      <c r="R532" s="15">
        <f t="shared" si="72"/>
        <v>81566</v>
      </c>
      <c r="S532" s="15">
        <f t="shared" si="72"/>
        <v>0</v>
      </c>
      <c r="T532" s="15">
        <f t="shared" si="72"/>
        <v>0</v>
      </c>
    </row>
    <row r="533" spans="1:20" ht="25.5" hidden="1">
      <c r="A533" s="13"/>
      <c r="B533" s="14"/>
      <c r="C533" s="14">
        <v>6050</v>
      </c>
      <c r="D533" s="96" t="s">
        <v>71</v>
      </c>
      <c r="E533" s="41"/>
      <c r="F533" s="41"/>
      <c r="G533" s="8">
        <v>81566</v>
      </c>
      <c r="H533" s="62">
        <v>0</v>
      </c>
      <c r="I533" s="62">
        <v>0</v>
      </c>
      <c r="J533" s="62">
        <v>0</v>
      </c>
      <c r="K533" s="62">
        <v>0</v>
      </c>
      <c r="L533" s="62">
        <v>0</v>
      </c>
      <c r="M533" s="62">
        <v>0</v>
      </c>
      <c r="N533" s="62">
        <v>0</v>
      </c>
      <c r="O533" s="62">
        <v>0</v>
      </c>
      <c r="P533" s="62">
        <v>0</v>
      </c>
      <c r="Q533" s="62">
        <v>81566</v>
      </c>
      <c r="R533" s="62">
        <v>81566</v>
      </c>
      <c r="S533" s="62">
        <v>0</v>
      </c>
      <c r="T533" s="62">
        <v>0</v>
      </c>
    </row>
    <row r="534" spans="1:20" s="49" customFormat="1" ht="44.25" customHeight="1">
      <c r="A534" s="321" t="s">
        <v>273</v>
      </c>
      <c r="B534" s="303"/>
      <c r="C534" s="303"/>
      <c r="D534" s="322"/>
      <c r="E534" s="138">
        <f>SUM(E424,E393,E166,E31,E513,E500,E452,E326,E303,E162,E54,E18,E155,E146,E123,E117,E50,E13,E9)</f>
        <v>113507</v>
      </c>
      <c r="F534" s="138">
        <f aca="true" t="shared" si="73" ref="F534:T534">SUM(F424,F393,F166,F31,F513,F500,F452,F326,F303,F162,F54,F18,F155,F146,F123,F117,F50,F13,F9)</f>
        <v>68159</v>
      </c>
      <c r="G534" s="138">
        <f t="shared" si="73"/>
        <v>20811015</v>
      </c>
      <c r="H534" s="138">
        <f t="shared" si="73"/>
        <v>13928232</v>
      </c>
      <c r="I534" s="138">
        <f t="shared" si="73"/>
        <v>9436664</v>
      </c>
      <c r="J534" s="138">
        <f t="shared" si="73"/>
        <v>6524268</v>
      </c>
      <c r="K534" s="138">
        <f t="shared" si="73"/>
        <v>2912396</v>
      </c>
      <c r="L534" s="138">
        <f t="shared" si="73"/>
        <v>726700</v>
      </c>
      <c r="M534" s="138">
        <f t="shared" si="73"/>
        <v>3461546</v>
      </c>
      <c r="N534" s="138">
        <f t="shared" si="73"/>
        <v>217873</v>
      </c>
      <c r="O534" s="138">
        <f t="shared" si="73"/>
        <v>24667</v>
      </c>
      <c r="P534" s="138">
        <f t="shared" si="73"/>
        <v>60782</v>
      </c>
      <c r="Q534" s="138">
        <f t="shared" si="73"/>
        <v>6882783</v>
      </c>
      <c r="R534" s="138">
        <f t="shared" si="73"/>
        <v>6827783</v>
      </c>
      <c r="S534" s="138">
        <f t="shared" si="73"/>
        <v>5177799</v>
      </c>
      <c r="T534" s="138">
        <f t="shared" si="73"/>
        <v>55000</v>
      </c>
    </row>
    <row r="535" spans="7:18" ht="12.75">
      <c r="G535" s="93"/>
      <c r="R535" s="68"/>
    </row>
    <row r="536" ht="12.75">
      <c r="R536" s="68"/>
    </row>
    <row r="537" spans="1:18" ht="12.75">
      <c r="A537" s="51"/>
      <c r="R537" s="68"/>
    </row>
    <row r="538" spans="1:18" ht="12.75">
      <c r="A538" s="51"/>
      <c r="R538" s="68"/>
    </row>
    <row r="539" ht="6.75" customHeight="1"/>
    <row r="540" ht="12.75">
      <c r="A540" s="49"/>
    </row>
    <row r="541" ht="12.75">
      <c r="A541" s="49"/>
    </row>
    <row r="542" spans="1:3" ht="12.75">
      <c r="A542" s="51"/>
      <c r="C542" s="51"/>
    </row>
    <row r="543" spans="1:3" ht="12.75">
      <c r="A543" s="51"/>
      <c r="C543" s="51"/>
    </row>
    <row r="544" spans="1:3" ht="12.75">
      <c r="A544" s="51"/>
      <c r="C544" s="51"/>
    </row>
    <row r="545" spans="1:3" ht="12.75">
      <c r="A545" s="51"/>
      <c r="C545" s="51"/>
    </row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</sheetData>
  <sheetProtection/>
  <autoFilter ref="C3:C542"/>
  <mergeCells count="31">
    <mergeCell ref="A1:T1"/>
    <mergeCell ref="P5:P6"/>
    <mergeCell ref="R5:R6"/>
    <mergeCell ref="M5:M6"/>
    <mergeCell ref="N5:N6"/>
    <mergeCell ref="I4:P4"/>
    <mergeCell ref="B3:B6"/>
    <mergeCell ref="A534:D534"/>
    <mergeCell ref="O5:O6"/>
    <mergeCell ref="T5:T6"/>
    <mergeCell ref="G116:T116"/>
    <mergeCell ref="G122:T122"/>
    <mergeCell ref="D154:T154"/>
    <mergeCell ref="J5:K5"/>
    <mergeCell ref="C3:C6"/>
    <mergeCell ref="Q4:Q6"/>
    <mergeCell ref="R4:T4"/>
    <mergeCell ref="L5:L6"/>
    <mergeCell ref="A3:A6"/>
    <mergeCell ref="I5:I6"/>
    <mergeCell ref="R2:T2"/>
    <mergeCell ref="G325:T325"/>
    <mergeCell ref="A392:I392"/>
    <mergeCell ref="E3:E6"/>
    <mergeCell ref="D3:D6"/>
    <mergeCell ref="H3:T3"/>
    <mergeCell ref="H4:H6"/>
    <mergeCell ref="F3:F6"/>
    <mergeCell ref="G3:G6"/>
    <mergeCell ref="D145:T145"/>
    <mergeCell ref="D302:T302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283/2010 Burmistrza Miasta Radziejów z dnia 14 kwietnia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165" customWidth="1"/>
  </cols>
  <sheetData>
    <row r="1" spans="1:10" ht="38.25" customHeight="1">
      <c r="A1" s="342" t="s">
        <v>397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166"/>
      <c r="B2" s="166"/>
      <c r="C2" s="166"/>
      <c r="D2" s="166"/>
      <c r="E2" s="166"/>
      <c r="F2" s="166"/>
      <c r="J2" s="167" t="s">
        <v>398</v>
      </c>
    </row>
    <row r="3" spans="1:10" ht="12.75">
      <c r="A3" s="343" t="s">
        <v>0</v>
      </c>
      <c r="B3" s="344" t="s">
        <v>43</v>
      </c>
      <c r="C3" s="344" t="s">
        <v>1</v>
      </c>
      <c r="D3" s="334" t="s">
        <v>399</v>
      </c>
      <c r="E3" s="334" t="s">
        <v>400</v>
      </c>
      <c r="F3" s="334" t="s">
        <v>45</v>
      </c>
      <c r="G3" s="334"/>
      <c r="H3" s="334"/>
      <c r="I3" s="334"/>
      <c r="J3" s="334"/>
    </row>
    <row r="4" spans="1:10" ht="12.75">
      <c r="A4" s="343"/>
      <c r="B4" s="345"/>
      <c r="C4" s="345"/>
      <c r="D4" s="343"/>
      <c r="E4" s="334"/>
      <c r="F4" s="334" t="s">
        <v>401</v>
      </c>
      <c r="G4" s="334" t="s">
        <v>47</v>
      </c>
      <c r="H4" s="334"/>
      <c r="I4" s="334"/>
      <c r="J4" s="334" t="s">
        <v>402</v>
      </c>
    </row>
    <row r="5" spans="1:10" ht="25.5">
      <c r="A5" s="343"/>
      <c r="B5" s="346"/>
      <c r="C5" s="346"/>
      <c r="D5" s="343"/>
      <c r="E5" s="334"/>
      <c r="F5" s="334"/>
      <c r="G5" s="168" t="s">
        <v>403</v>
      </c>
      <c r="H5" s="168" t="s">
        <v>404</v>
      </c>
      <c r="I5" s="168" t="s">
        <v>405</v>
      </c>
      <c r="J5" s="334"/>
    </row>
    <row r="6" spans="1:10" ht="12.75">
      <c r="A6" s="169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69">
        <v>10</v>
      </c>
    </row>
    <row r="7" spans="1:10" ht="18" customHeight="1">
      <c r="A7" s="170">
        <v>750</v>
      </c>
      <c r="B7" s="171"/>
      <c r="C7" s="171"/>
      <c r="D7" s="172">
        <f>SUM(D9)</f>
        <v>80600</v>
      </c>
      <c r="E7" s="172">
        <f aca="true" t="shared" si="0" ref="E7:J7">SUM(E10:E14)</f>
        <v>80600</v>
      </c>
      <c r="F7" s="172">
        <f t="shared" si="0"/>
        <v>80600</v>
      </c>
      <c r="G7" s="172">
        <f t="shared" si="0"/>
        <v>65900</v>
      </c>
      <c r="H7" s="172">
        <f t="shared" si="0"/>
        <v>10010</v>
      </c>
      <c r="I7" s="172">
        <f t="shared" si="0"/>
        <v>0</v>
      </c>
      <c r="J7" s="173">
        <f t="shared" si="0"/>
        <v>0</v>
      </c>
    </row>
    <row r="8" spans="1:26" s="2" customFormat="1" ht="18" customHeight="1">
      <c r="A8" s="174"/>
      <c r="B8" s="175">
        <v>75011</v>
      </c>
      <c r="C8" s="175"/>
      <c r="D8" s="176">
        <f>SUM(D9)</f>
        <v>80600</v>
      </c>
      <c r="E8" s="176">
        <f aca="true" t="shared" si="1" ref="E8:J8">SUM(E10:E14)</f>
        <v>80600</v>
      </c>
      <c r="F8" s="176">
        <f t="shared" si="1"/>
        <v>80600</v>
      </c>
      <c r="G8" s="176">
        <f t="shared" si="1"/>
        <v>65900</v>
      </c>
      <c r="H8" s="176">
        <f t="shared" si="1"/>
        <v>10010</v>
      </c>
      <c r="I8" s="176">
        <f t="shared" si="1"/>
        <v>0</v>
      </c>
      <c r="J8" s="176">
        <f t="shared" si="1"/>
        <v>0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s="2" customFormat="1" ht="18" customHeight="1">
      <c r="A9" s="174"/>
      <c r="B9" s="175"/>
      <c r="C9" s="175">
        <v>2010</v>
      </c>
      <c r="D9" s="176">
        <v>80600</v>
      </c>
      <c r="E9" s="176"/>
      <c r="F9" s="176"/>
      <c r="G9" s="176"/>
      <c r="H9" s="176"/>
      <c r="I9" s="176"/>
      <c r="J9" s="176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s="2" customFormat="1" ht="18" customHeight="1">
      <c r="A10" s="174"/>
      <c r="B10" s="175"/>
      <c r="C10" s="175">
        <v>4010</v>
      </c>
      <c r="D10" s="176"/>
      <c r="E10" s="176">
        <v>62500</v>
      </c>
      <c r="F10" s="176">
        <v>62500</v>
      </c>
      <c r="G10" s="176">
        <v>62500</v>
      </c>
      <c r="H10" s="176">
        <v>0</v>
      </c>
      <c r="I10" s="176">
        <v>0</v>
      </c>
      <c r="J10" s="176"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s="2" customFormat="1" ht="18" customHeight="1">
      <c r="A11" s="174"/>
      <c r="B11" s="175"/>
      <c r="C11" s="175">
        <v>4040</v>
      </c>
      <c r="D11" s="176"/>
      <c r="E11" s="177">
        <v>3400</v>
      </c>
      <c r="F11" s="177">
        <v>3400</v>
      </c>
      <c r="G11" s="177">
        <v>3400</v>
      </c>
      <c r="H11" s="176">
        <v>0</v>
      </c>
      <c r="I11" s="176">
        <v>0</v>
      </c>
      <c r="J11" s="176"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s="2" customFormat="1" ht="18" customHeight="1">
      <c r="A12" s="174"/>
      <c r="B12" s="175"/>
      <c r="C12" s="175">
        <v>4110</v>
      </c>
      <c r="D12" s="176"/>
      <c r="E12" s="176">
        <v>10010</v>
      </c>
      <c r="F12" s="176">
        <v>10010</v>
      </c>
      <c r="G12" s="176">
        <v>0</v>
      </c>
      <c r="H12" s="176">
        <v>10010</v>
      </c>
      <c r="I12" s="176">
        <v>0</v>
      </c>
      <c r="J12" s="176"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s="2" customFormat="1" ht="18" customHeight="1">
      <c r="A13" s="174"/>
      <c r="B13" s="175"/>
      <c r="C13" s="175">
        <v>4300</v>
      </c>
      <c r="D13" s="176"/>
      <c r="E13" s="176">
        <v>2690</v>
      </c>
      <c r="F13" s="176">
        <v>2690</v>
      </c>
      <c r="G13" s="176">
        <v>0</v>
      </c>
      <c r="H13" s="176">
        <v>0</v>
      </c>
      <c r="I13" s="176">
        <v>0</v>
      </c>
      <c r="J13" s="176"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s="2" customFormat="1" ht="18" customHeight="1">
      <c r="A14" s="174"/>
      <c r="B14" s="175"/>
      <c r="C14" s="175">
        <v>4440</v>
      </c>
      <c r="D14" s="176"/>
      <c r="E14" s="176">
        <v>2000</v>
      </c>
      <c r="F14" s="176">
        <v>2000</v>
      </c>
      <c r="G14" s="176">
        <v>0</v>
      </c>
      <c r="H14" s="176">
        <v>0</v>
      </c>
      <c r="I14" s="176">
        <v>0</v>
      </c>
      <c r="J14" s="176"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s="2" customFormat="1" ht="18" customHeight="1">
      <c r="A15" s="178">
        <v>751</v>
      </c>
      <c r="B15" s="179"/>
      <c r="C15" s="179"/>
      <c r="D15" s="173">
        <v>1150</v>
      </c>
      <c r="E15" s="173">
        <f aca="true" t="shared" si="2" ref="E15:J15">SUM(E18:E20)</f>
        <v>1150</v>
      </c>
      <c r="F15" s="173">
        <f t="shared" si="2"/>
        <v>1150</v>
      </c>
      <c r="G15" s="180">
        <f t="shared" si="2"/>
        <v>960</v>
      </c>
      <c r="H15" s="180">
        <f t="shared" si="2"/>
        <v>146</v>
      </c>
      <c r="I15" s="180">
        <f t="shared" si="2"/>
        <v>0</v>
      </c>
      <c r="J15" s="180">
        <f t="shared" si="2"/>
        <v>0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s="2" customFormat="1" ht="18" customHeight="1">
      <c r="A16" s="181"/>
      <c r="B16" s="182">
        <v>75101</v>
      </c>
      <c r="C16" s="182"/>
      <c r="D16" s="176">
        <v>1150</v>
      </c>
      <c r="E16" s="176">
        <f aca="true" t="shared" si="3" ref="E16:J16">SUM(E18:E20)</f>
        <v>1150</v>
      </c>
      <c r="F16" s="176">
        <f t="shared" si="3"/>
        <v>1150</v>
      </c>
      <c r="G16" s="183">
        <f t="shared" si="3"/>
        <v>960</v>
      </c>
      <c r="H16" s="183">
        <f t="shared" si="3"/>
        <v>146</v>
      </c>
      <c r="I16" s="183">
        <f t="shared" si="3"/>
        <v>0</v>
      </c>
      <c r="J16" s="183">
        <f t="shared" si="3"/>
        <v>0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2" customFormat="1" ht="18" customHeight="1">
      <c r="A17" s="181"/>
      <c r="B17" s="182"/>
      <c r="C17" s="182">
        <v>2010</v>
      </c>
      <c r="D17" s="176">
        <v>1150</v>
      </c>
      <c r="E17" s="176"/>
      <c r="F17" s="176"/>
      <c r="G17" s="183"/>
      <c r="H17" s="183"/>
      <c r="I17" s="183"/>
      <c r="J17" s="183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2" customFormat="1" ht="18" customHeight="1">
      <c r="A18" s="181"/>
      <c r="B18" s="182"/>
      <c r="C18" s="182" t="s">
        <v>119</v>
      </c>
      <c r="D18" s="183"/>
      <c r="E18" s="183">
        <v>960</v>
      </c>
      <c r="F18" s="183">
        <v>960</v>
      </c>
      <c r="G18" s="183">
        <v>960</v>
      </c>
      <c r="H18" s="183">
        <v>0</v>
      </c>
      <c r="I18" s="183">
        <v>0</v>
      </c>
      <c r="J18" s="183"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2" customFormat="1" ht="18" customHeight="1">
      <c r="A19" s="181"/>
      <c r="B19" s="182"/>
      <c r="C19" s="182">
        <v>4110</v>
      </c>
      <c r="D19" s="183"/>
      <c r="E19" s="183">
        <v>146</v>
      </c>
      <c r="F19" s="183">
        <v>146</v>
      </c>
      <c r="G19" s="183">
        <v>0</v>
      </c>
      <c r="H19" s="183">
        <v>146</v>
      </c>
      <c r="I19" s="183">
        <v>0</v>
      </c>
      <c r="J19" s="183"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2" customFormat="1" ht="18" customHeight="1">
      <c r="A20" s="181"/>
      <c r="B20" s="182"/>
      <c r="C20" s="182">
        <v>4300</v>
      </c>
      <c r="D20" s="183"/>
      <c r="E20" s="183">
        <v>44</v>
      </c>
      <c r="F20" s="183">
        <v>44</v>
      </c>
      <c r="G20" s="183">
        <v>0</v>
      </c>
      <c r="H20" s="183">
        <v>0</v>
      </c>
      <c r="I20" s="183">
        <v>0</v>
      </c>
      <c r="J20" s="183"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86" customFormat="1" ht="18" customHeight="1">
      <c r="A21" s="184">
        <v>852</v>
      </c>
      <c r="B21" s="180"/>
      <c r="C21" s="180"/>
      <c r="D21" s="173">
        <f>SUM(D22,D41,D38)</f>
        <v>2833450</v>
      </c>
      <c r="E21" s="173">
        <f aca="true" t="shared" si="4" ref="E21:J21">SUM(E22,E41,E38)</f>
        <v>2834450</v>
      </c>
      <c r="F21" s="173">
        <f t="shared" si="4"/>
        <v>2834450</v>
      </c>
      <c r="G21" s="173">
        <f t="shared" si="4"/>
        <v>82524</v>
      </c>
      <c r="H21" s="173">
        <f t="shared" si="4"/>
        <v>108133</v>
      </c>
      <c r="I21" s="173">
        <f t="shared" si="4"/>
        <v>2634336</v>
      </c>
      <c r="J21" s="173">
        <f t="shared" si="4"/>
        <v>0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</row>
    <row r="22" spans="1:26" s="2" customFormat="1" ht="18" customHeight="1">
      <c r="A22" s="183"/>
      <c r="B22" s="175" t="s">
        <v>29</v>
      </c>
      <c r="C22" s="175"/>
      <c r="D22" s="176">
        <v>2801000</v>
      </c>
      <c r="E22" s="187">
        <f aca="true" t="shared" si="5" ref="E22:J22">SUM(E24:E37)</f>
        <v>2802000</v>
      </c>
      <c r="F22" s="187">
        <f t="shared" si="5"/>
        <v>2802000</v>
      </c>
      <c r="G22" s="187">
        <f t="shared" si="5"/>
        <v>61524</v>
      </c>
      <c r="H22" s="187">
        <f t="shared" si="5"/>
        <v>96683</v>
      </c>
      <c r="I22" s="187">
        <f t="shared" si="5"/>
        <v>2634336</v>
      </c>
      <c r="J22" s="187">
        <f t="shared" si="5"/>
        <v>0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89" customFormat="1" ht="18" customHeight="1">
      <c r="A23" s="176"/>
      <c r="B23" s="174"/>
      <c r="C23" s="175">
        <v>2010</v>
      </c>
      <c r="D23" s="176">
        <v>2801000</v>
      </c>
      <c r="E23" s="176"/>
      <c r="F23" s="176"/>
      <c r="G23" s="176"/>
      <c r="H23" s="176"/>
      <c r="I23" s="176"/>
      <c r="J23" s="176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s="189" customFormat="1" ht="18" customHeight="1">
      <c r="A24" s="176"/>
      <c r="B24" s="174"/>
      <c r="C24" s="175">
        <v>3020</v>
      </c>
      <c r="D24" s="176"/>
      <c r="E24" s="176">
        <v>300</v>
      </c>
      <c r="F24" s="176">
        <v>300</v>
      </c>
      <c r="G24" s="176">
        <v>0</v>
      </c>
      <c r="H24" s="176">
        <v>0</v>
      </c>
      <c r="I24" s="176">
        <v>300</v>
      </c>
      <c r="J24" s="176">
        <v>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s="189" customFormat="1" ht="18" customHeight="1">
      <c r="A25" s="176"/>
      <c r="B25" s="174"/>
      <c r="C25" s="175">
        <v>3110</v>
      </c>
      <c r="D25" s="176"/>
      <c r="E25" s="176">
        <v>2634036</v>
      </c>
      <c r="F25" s="176">
        <v>2634036</v>
      </c>
      <c r="G25" s="176">
        <v>0</v>
      </c>
      <c r="H25" s="176">
        <v>0</v>
      </c>
      <c r="I25" s="176">
        <v>2634036</v>
      </c>
      <c r="J25" s="176">
        <v>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s="189" customFormat="1" ht="18" customHeight="1">
      <c r="A26" s="176"/>
      <c r="B26" s="174"/>
      <c r="C26" s="175" t="s">
        <v>119</v>
      </c>
      <c r="D26" s="176"/>
      <c r="E26" s="176">
        <v>56543</v>
      </c>
      <c r="F26" s="176">
        <v>56543</v>
      </c>
      <c r="G26" s="176">
        <v>56543</v>
      </c>
      <c r="H26" s="176">
        <v>0</v>
      </c>
      <c r="I26" s="176">
        <v>0</v>
      </c>
      <c r="J26" s="176">
        <v>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s="189" customFormat="1" ht="18" customHeight="1">
      <c r="A27" s="176"/>
      <c r="B27" s="174"/>
      <c r="C27" s="175" t="s">
        <v>144</v>
      </c>
      <c r="D27" s="176"/>
      <c r="E27" s="176">
        <v>4981</v>
      </c>
      <c r="F27" s="176">
        <v>4981</v>
      </c>
      <c r="G27" s="176">
        <v>4981</v>
      </c>
      <c r="H27" s="176">
        <v>0</v>
      </c>
      <c r="I27" s="176">
        <v>0</v>
      </c>
      <c r="J27" s="176">
        <v>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s="189" customFormat="1" ht="18" customHeight="1">
      <c r="A28" s="176"/>
      <c r="B28" s="174"/>
      <c r="C28" s="175" t="s">
        <v>54</v>
      </c>
      <c r="D28" s="176"/>
      <c r="E28" s="176">
        <v>95176</v>
      </c>
      <c r="F28" s="176">
        <v>95176</v>
      </c>
      <c r="G28" s="176">
        <v>0</v>
      </c>
      <c r="H28" s="176">
        <v>95176</v>
      </c>
      <c r="I28" s="176">
        <v>0</v>
      </c>
      <c r="J28" s="176">
        <v>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s="189" customFormat="1" ht="18" customHeight="1">
      <c r="A29" s="176"/>
      <c r="B29" s="174"/>
      <c r="C29" s="175" t="s">
        <v>55</v>
      </c>
      <c r="D29" s="176"/>
      <c r="E29" s="176">
        <v>1507</v>
      </c>
      <c r="F29" s="176">
        <v>1507</v>
      </c>
      <c r="G29" s="176">
        <v>0</v>
      </c>
      <c r="H29" s="176">
        <v>1507</v>
      </c>
      <c r="I29" s="176">
        <v>0</v>
      </c>
      <c r="J29" s="176">
        <v>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s="189" customFormat="1" ht="18" customHeight="1">
      <c r="A30" s="176"/>
      <c r="B30" s="174"/>
      <c r="C30" s="175" t="s">
        <v>75</v>
      </c>
      <c r="D30" s="176"/>
      <c r="E30" s="176">
        <v>1695</v>
      </c>
      <c r="F30" s="176">
        <v>1695</v>
      </c>
      <c r="G30" s="176">
        <v>0</v>
      </c>
      <c r="H30" s="176">
        <v>0</v>
      </c>
      <c r="I30" s="176">
        <v>0</v>
      </c>
      <c r="J30" s="176">
        <v>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s="189" customFormat="1" ht="18" customHeight="1">
      <c r="A31" s="176"/>
      <c r="B31" s="174"/>
      <c r="C31" s="175" t="s">
        <v>72</v>
      </c>
      <c r="D31" s="176"/>
      <c r="E31" s="176">
        <v>1966</v>
      </c>
      <c r="F31" s="176">
        <v>1966</v>
      </c>
      <c r="G31" s="176">
        <v>0</v>
      </c>
      <c r="H31" s="176">
        <v>0</v>
      </c>
      <c r="I31" s="176">
        <v>0</v>
      </c>
      <c r="J31" s="176">
        <v>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s="189" customFormat="1" ht="18" customHeight="1">
      <c r="A32" s="176"/>
      <c r="B32" s="174"/>
      <c r="C32" s="175" t="s">
        <v>86</v>
      </c>
      <c r="D32" s="176"/>
      <c r="E32" s="176">
        <v>1100</v>
      </c>
      <c r="F32" s="176">
        <v>1100</v>
      </c>
      <c r="G32" s="176">
        <v>0</v>
      </c>
      <c r="H32" s="176">
        <v>0</v>
      </c>
      <c r="I32" s="176">
        <v>0</v>
      </c>
      <c r="J32" s="176">
        <v>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s="189" customFormat="1" ht="18" customHeight="1">
      <c r="A33" s="176"/>
      <c r="B33" s="174"/>
      <c r="C33" s="175" t="s">
        <v>77</v>
      </c>
      <c r="D33" s="176"/>
      <c r="E33" s="176">
        <v>200</v>
      </c>
      <c r="F33" s="176">
        <v>200</v>
      </c>
      <c r="G33" s="176">
        <v>0</v>
      </c>
      <c r="H33" s="176">
        <v>0</v>
      </c>
      <c r="I33" s="176">
        <v>0</v>
      </c>
      <c r="J33" s="176">
        <v>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s="189" customFormat="1" ht="18" customHeight="1">
      <c r="A34" s="176"/>
      <c r="B34" s="174"/>
      <c r="C34" s="175" t="s">
        <v>145</v>
      </c>
      <c r="D34" s="176"/>
      <c r="E34" s="176">
        <v>2096</v>
      </c>
      <c r="F34" s="176">
        <v>2096</v>
      </c>
      <c r="G34" s="176">
        <v>0</v>
      </c>
      <c r="H34" s="176">
        <v>0</v>
      </c>
      <c r="I34" s="176">
        <v>0</v>
      </c>
      <c r="J34" s="176">
        <v>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s="189" customFormat="1" ht="18" customHeight="1">
      <c r="A35" s="176"/>
      <c r="B35" s="174"/>
      <c r="C35" s="175" t="s">
        <v>78</v>
      </c>
      <c r="D35" s="176"/>
      <c r="E35" s="176">
        <v>500</v>
      </c>
      <c r="F35" s="176">
        <v>500</v>
      </c>
      <c r="G35" s="176">
        <v>0</v>
      </c>
      <c r="H35" s="176">
        <v>0</v>
      </c>
      <c r="I35" s="176">
        <v>0</v>
      </c>
      <c r="J35" s="176">
        <v>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s="189" customFormat="1" ht="18" customHeight="1">
      <c r="A36" s="176"/>
      <c r="B36" s="174"/>
      <c r="C36" s="175" t="s">
        <v>79</v>
      </c>
      <c r="D36" s="176"/>
      <c r="E36" s="176">
        <v>200</v>
      </c>
      <c r="F36" s="176">
        <v>200</v>
      </c>
      <c r="G36" s="176">
        <v>0</v>
      </c>
      <c r="H36" s="176">
        <v>0</v>
      </c>
      <c r="I36" s="176">
        <v>0</v>
      </c>
      <c r="J36" s="176">
        <v>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s="189" customFormat="1" ht="18" customHeight="1">
      <c r="A37" s="176"/>
      <c r="B37" s="174"/>
      <c r="C37" s="175" t="s">
        <v>80</v>
      </c>
      <c r="D37" s="176"/>
      <c r="E37" s="176">
        <v>1700</v>
      </c>
      <c r="F37" s="176">
        <v>1700</v>
      </c>
      <c r="G37" s="176">
        <v>0</v>
      </c>
      <c r="H37" s="176">
        <v>0</v>
      </c>
      <c r="I37" s="176">
        <v>0</v>
      </c>
      <c r="J37" s="176"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s="189" customFormat="1" ht="18" customHeight="1">
      <c r="A38" s="176"/>
      <c r="B38" s="174">
        <v>85213</v>
      </c>
      <c r="C38" s="175"/>
      <c r="D38" s="176">
        <f>D39</f>
        <v>9850</v>
      </c>
      <c r="E38" s="176">
        <f aca="true" t="shared" si="6" ref="E38:J38">E40</f>
        <v>9850</v>
      </c>
      <c r="F38" s="176">
        <f t="shared" si="6"/>
        <v>9850</v>
      </c>
      <c r="G38" s="176">
        <f t="shared" si="6"/>
        <v>0</v>
      </c>
      <c r="H38" s="176">
        <f t="shared" si="6"/>
        <v>9850</v>
      </c>
      <c r="I38" s="176">
        <f t="shared" si="6"/>
        <v>0</v>
      </c>
      <c r="J38" s="176">
        <f t="shared" si="6"/>
        <v>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s="189" customFormat="1" ht="18" customHeight="1">
      <c r="A39" s="176"/>
      <c r="B39" s="174"/>
      <c r="C39" s="175">
        <v>2010</v>
      </c>
      <c r="D39" s="176">
        <v>9850</v>
      </c>
      <c r="E39" s="176"/>
      <c r="F39" s="176"/>
      <c r="G39" s="176"/>
      <c r="H39" s="176"/>
      <c r="I39" s="176"/>
      <c r="J39" s="176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s="189" customFormat="1" ht="18" customHeight="1">
      <c r="A40" s="176"/>
      <c r="B40" s="174"/>
      <c r="C40" s="175">
        <v>4130</v>
      </c>
      <c r="D40" s="176"/>
      <c r="E40" s="176">
        <v>9850</v>
      </c>
      <c r="F40" s="176">
        <v>9850</v>
      </c>
      <c r="G40" s="176">
        <v>0</v>
      </c>
      <c r="H40" s="176">
        <v>9850</v>
      </c>
      <c r="I40" s="176">
        <v>0</v>
      </c>
      <c r="J40" s="176">
        <v>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s="189" customFormat="1" ht="18" customHeight="1">
      <c r="A41" s="176"/>
      <c r="B41" s="153">
        <v>85228</v>
      </c>
      <c r="C41" s="175"/>
      <c r="D41" s="176">
        <v>22600</v>
      </c>
      <c r="E41" s="176">
        <f aca="true" t="shared" si="7" ref="E41:J41">SUM(E43:E44)</f>
        <v>22600</v>
      </c>
      <c r="F41" s="176">
        <f t="shared" si="7"/>
        <v>22600</v>
      </c>
      <c r="G41" s="176">
        <f t="shared" si="7"/>
        <v>21000</v>
      </c>
      <c r="H41" s="176">
        <f t="shared" si="7"/>
        <v>1600</v>
      </c>
      <c r="I41" s="176">
        <f t="shared" si="7"/>
        <v>0</v>
      </c>
      <c r="J41" s="176">
        <f t="shared" si="7"/>
        <v>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s="189" customFormat="1" ht="18" customHeight="1">
      <c r="A42" s="176"/>
      <c r="B42" s="174"/>
      <c r="C42" s="175">
        <v>2010</v>
      </c>
      <c r="D42" s="176">
        <v>22600</v>
      </c>
      <c r="E42" s="176"/>
      <c r="F42" s="176"/>
      <c r="G42" s="176"/>
      <c r="H42" s="176"/>
      <c r="I42" s="176"/>
      <c r="J42" s="176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s="189" customFormat="1" ht="18" customHeight="1">
      <c r="A43" s="176"/>
      <c r="B43" s="174"/>
      <c r="C43" s="175">
        <v>4110</v>
      </c>
      <c r="D43" s="176"/>
      <c r="E43" s="176">
        <v>1600</v>
      </c>
      <c r="F43" s="176">
        <v>1600</v>
      </c>
      <c r="G43" s="176">
        <v>0</v>
      </c>
      <c r="H43" s="176">
        <v>1600</v>
      </c>
      <c r="I43" s="176">
        <v>0</v>
      </c>
      <c r="J43" s="176"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s="189" customFormat="1" ht="18" customHeight="1">
      <c r="A44" s="176"/>
      <c r="B44" s="174"/>
      <c r="C44" s="175">
        <v>4170</v>
      </c>
      <c r="D44" s="176"/>
      <c r="E44" s="176">
        <v>21000</v>
      </c>
      <c r="F44" s="176">
        <v>21000</v>
      </c>
      <c r="G44" s="176">
        <v>21000</v>
      </c>
      <c r="H44" s="176">
        <v>0</v>
      </c>
      <c r="I44" s="176">
        <v>0</v>
      </c>
      <c r="J44" s="176"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10" ht="18" customHeight="1">
      <c r="A45" s="337" t="s">
        <v>406</v>
      </c>
      <c r="B45" s="338"/>
      <c r="C45" s="339"/>
      <c r="D45" s="190">
        <f aca="true" t="shared" si="8" ref="D45:J45">SUM(D7,D15,D21)</f>
        <v>2915200</v>
      </c>
      <c r="E45" s="190">
        <f t="shared" si="8"/>
        <v>2916200</v>
      </c>
      <c r="F45" s="190">
        <f t="shared" si="8"/>
        <v>2916200</v>
      </c>
      <c r="G45" s="190">
        <f t="shared" si="8"/>
        <v>149384</v>
      </c>
      <c r="H45" s="190">
        <f t="shared" si="8"/>
        <v>118289</v>
      </c>
      <c r="I45" s="190">
        <f t="shared" si="8"/>
        <v>2634336</v>
      </c>
      <c r="J45" s="191">
        <f t="shared" si="8"/>
        <v>0</v>
      </c>
    </row>
    <row r="46" spans="1:10" ht="15">
      <c r="A46" s="192"/>
      <c r="B46" s="192"/>
      <c r="C46" s="192"/>
      <c r="D46" s="193"/>
      <c r="E46" s="193"/>
      <c r="F46" s="193"/>
      <c r="G46" s="193"/>
      <c r="H46" s="193"/>
      <c r="I46" s="193"/>
      <c r="J46" s="193"/>
    </row>
    <row r="47" spans="1:6" ht="12.75">
      <c r="A47" s="166"/>
      <c r="B47" s="166"/>
      <c r="C47" s="166"/>
      <c r="D47" s="166"/>
      <c r="E47" s="166"/>
      <c r="F47" s="166"/>
    </row>
    <row r="48" spans="1:6" ht="15.75">
      <c r="A48" s="194" t="s">
        <v>407</v>
      </c>
      <c r="B48" s="195"/>
      <c r="C48" s="195"/>
      <c r="D48" s="195"/>
      <c r="E48" s="195"/>
      <c r="F48" s="195"/>
    </row>
    <row r="49" spans="1:6" ht="15.75">
      <c r="A49" s="194"/>
      <c r="B49" s="195"/>
      <c r="C49" s="195"/>
      <c r="D49" s="195"/>
      <c r="E49" s="195"/>
      <c r="F49" s="195"/>
    </row>
    <row r="50" spans="1:6" ht="27.75" customHeight="1">
      <c r="A50" s="196" t="s">
        <v>0</v>
      </c>
      <c r="B50" s="196" t="s">
        <v>408</v>
      </c>
      <c r="C50" s="196" t="s">
        <v>409</v>
      </c>
      <c r="D50" s="196" t="s">
        <v>410</v>
      </c>
      <c r="E50" s="340" t="s">
        <v>411</v>
      </c>
      <c r="F50" s="341"/>
    </row>
    <row r="51" spans="1:6" ht="18" customHeight="1">
      <c r="A51" s="197">
        <v>750</v>
      </c>
      <c r="B51" s="197">
        <v>75011</v>
      </c>
      <c r="C51" s="197" t="s">
        <v>412</v>
      </c>
      <c r="D51" s="189">
        <v>200</v>
      </c>
      <c r="E51" s="336">
        <v>10</v>
      </c>
      <c r="F51" s="336"/>
    </row>
    <row r="52" spans="1:6" ht="20.25" customHeight="1">
      <c r="A52" s="197">
        <v>852</v>
      </c>
      <c r="B52" s="197">
        <v>85212</v>
      </c>
      <c r="C52" s="198" t="s">
        <v>413</v>
      </c>
      <c r="D52" s="189">
        <v>21000</v>
      </c>
      <c r="E52" s="335">
        <v>8800</v>
      </c>
      <c r="F52" s="336"/>
    </row>
  </sheetData>
  <sheetProtection/>
  <autoFilter ref="C3:C545"/>
  <mergeCells count="14">
    <mergeCell ref="A45:C45"/>
    <mergeCell ref="E50:F50"/>
    <mergeCell ref="E51:F51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E52:F52"/>
    <mergeCell ref="J4:J5"/>
  </mergeCells>
  <printOptions/>
  <pageMargins left="0.984251968503937" right="0.984251968503937" top="0.8661417322834646" bottom="0.7480314960629921" header="0.4330708661417323" footer="0.5118110236220472"/>
  <pageSetup horizontalDpi="600" verticalDpi="600" orientation="portrait" paperSize="9" scale="65" r:id="rId1"/>
  <headerFooter alignWithMargins="0">
    <oddHeader xml:space="preserve">&amp;R&amp;"Arial,Pogrubiony"&amp;12Załącznik Nr 3 &amp;"Arial,Normalny"do zarządzenia Nr 283/2010 Burmistrza Miasta Radziejów z dnia 14 kwietnia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2010-04-15T05:29:40Z</cp:lastPrinted>
  <dcterms:created xsi:type="dcterms:W3CDTF">2006-11-07T12:52:19Z</dcterms:created>
  <dcterms:modified xsi:type="dcterms:W3CDTF">2010-04-15T06:29:24Z</dcterms:modified>
  <cp:category/>
  <cp:version/>
  <cp:contentType/>
  <cp:contentStatus/>
</cp:coreProperties>
</file>